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<sst xmlns="http://schemas.openxmlformats.org/spreadsheetml/2006/main" count="4537" uniqueCount="462">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</sst>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0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 applyFont="1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Fill="1" applyBorder="1" applyAlignment="1">
      <alignment horizontal="center" vertical="center" wrapText="1"/>
      <protection/>
    </xf>
    <xf numFmtId="0" fontId="11" fillId="0" borderId="11" xfId="108" applyFont="1" applyFill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14" xfId="108" applyFont="1" applyFill="1" applyBorder="1" applyAlignment="1">
      <alignment horizontal="center" vertical="center" wrapText="1"/>
      <protection/>
    </xf>
    <xf numFmtId="0" fontId="11" fillId="0" borderId="0" xfId="108" applyFont="1" applyFill="1" applyBorder="1" applyAlignment="1">
      <alignment horizontal="center" vertical="center" wrapText="1"/>
      <protection/>
    </xf>
    <xf numFmtId="0" fontId="11" fillId="0" borderId="0" xfId="108" applyFont="1" applyBorder="1" applyAlignment="1">
      <alignment horizontal="center" vertical="center" wrapText="1"/>
      <protection/>
    </xf>
    <xf numFmtId="0" fontId="11" fillId="0" borderId="0" xfId="108" applyFont="1" applyBorder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Fill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Fill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Fill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Border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10" xfId="226" applyFont="1" applyFill="1" applyBorder="1" applyAlignment="1">
      <alignment horizontal="center" vertical="center" wrapText="1"/>
      <protection/>
    </xf>
    <xf numFmtId="0" fontId="11" fillId="0" borderId="0" xfId="227" applyFont="1" applyBorder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Fill="1" applyBorder="1" applyAlignment="1">
      <alignment horizontal="center" vertical="center" wrapText="1"/>
      <protection/>
    </xf>
    <xf numFmtId="0" fontId="11" fillId="0" borderId="14" xfId="112" applyFont="1" applyFill="1" applyBorder="1" applyAlignment="1">
      <alignment horizontal="center" vertical="center" wrapText="1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Border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Fill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 applyFill="1">
      <alignment/>
      <protection/>
    </xf>
    <xf numFmtId="0" fontId="0" fillId="0" borderId="0" xfId="226" applyFont="1" applyFill="1">
      <alignment/>
      <protection/>
    </xf>
    <xf numFmtId="0" fontId="0" fillId="0" borderId="21" xfId="71" applyFont="1" applyFill="1" applyBorder="1" applyAlignment="1">
      <alignment vertical="center" wrapText="1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3" fontId="0" fillId="0" borderId="10" xfId="71" applyNumberFormat="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vertical="center" wrapText="1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25" xfId="71" applyFont="1" applyFill="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0" fillId="0" borderId="27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29" xfId="71" applyFont="1" applyFill="1" applyBorder="1" applyAlignment="1">
      <alignment vertical="center" wrapText="1"/>
      <protection/>
    </xf>
    <xf numFmtId="0" fontId="0" fillId="0" borderId="30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vertical="center"/>
      <protection/>
    </xf>
    <xf numFmtId="0" fontId="0" fillId="0" borderId="3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226" applyFont="1" applyFill="1" applyAlignment="1">
      <alignment horizont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 wrapTex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Fill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Fill="1" applyBorder="1" applyAlignment="1">
      <alignment horizontal="center"/>
      <protection/>
    </xf>
    <xf numFmtId="0" fontId="0" fillId="0" borderId="21" xfId="226" applyFont="1" applyFill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Fill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34" xfId="226" applyFont="1" applyFill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Border="1" applyAlignment="1">
      <alignment horizontal="center" vertical="center" wrapText="1"/>
      <protection/>
    </xf>
    <xf numFmtId="0" fontId="0" fillId="0" borderId="14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6" fillId="0" borderId="0" xfId="226" applyFont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Fill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Fill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20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2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226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226" applyFont="1">
      <alignment/>
      <protection/>
    </xf>
    <xf numFmtId="3" fontId="0" fillId="0" borderId="10" xfId="226" applyNumberFormat="1" applyFont="1" applyBorder="1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14" xfId="226" applyFont="1" applyBorder="1" applyAlignment="1">
      <alignment horizontal="center" vertical="center"/>
      <protection/>
    </xf>
    <xf numFmtId="0" fontId="0" fillId="0" borderId="37" xfId="226" applyFont="1" applyFill="1" applyBorder="1" applyAlignment="1">
      <alignment horizontal="center" vertical="center"/>
      <protection/>
    </xf>
    <xf numFmtId="0" fontId="0" fillId="0" borderId="32" xfId="226" applyFont="1" applyFill="1" applyBorder="1" applyAlignment="1">
      <alignment horizontal="center" vertical="center"/>
      <protection/>
    </xf>
    <xf numFmtId="0" fontId="3" fillId="0" borderId="11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 vertical="center"/>
      <protection/>
    </xf>
    <xf numFmtId="0" fontId="0" fillId="0" borderId="19" xfId="226" applyFont="1" applyFill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Fill="1" applyBorder="1" applyAlignment="1">
      <alignment horizontal="center" vertical="center"/>
      <protection/>
    </xf>
    <xf numFmtId="0" fontId="0" fillId="0" borderId="40" xfId="226" applyFont="1" applyFill="1" applyBorder="1" applyAlignment="1">
      <alignment horizontal="center" vertical="center"/>
      <protection/>
    </xf>
    <xf numFmtId="0" fontId="0" fillId="0" borderId="16" xfId="22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Fill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0" fillId="0" borderId="41" xfId="226" applyFont="1" applyFill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center"/>
      <protection/>
    </xf>
    <xf numFmtId="0" fontId="0" fillId="0" borderId="45" xfId="226" applyFont="1" applyFill="1" applyBorder="1" applyAlignment="1">
      <alignment horizontal="center" vertical="center"/>
      <protection/>
    </xf>
    <xf numFmtId="0" fontId="0" fillId="0" borderId="46" xfId="226" applyFont="1" applyFill="1" applyBorder="1" applyAlignment="1">
      <alignment horizontal="center" vertical="center"/>
      <protection/>
    </xf>
    <xf numFmtId="0" fontId="0" fillId="0" borderId="15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/>
      <protection/>
    </xf>
    <xf numFmtId="0" fontId="0" fillId="0" borderId="12" xfId="226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 applyBorder="1">
      <alignment/>
      <protection/>
    </xf>
    <xf numFmtId="0" fontId="0" fillId="0" borderId="20" xfId="226" applyFont="1" applyFill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3" fontId="0" fillId="0" borderId="10" xfId="226" applyNumberFormat="1" applyFont="1" applyFill="1" applyBorder="1">
      <alignment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Fill="1" applyBorder="1" applyAlignment="1">
      <alignment horizontal="center" vertical="center" wrapText="1"/>
      <protection/>
    </xf>
    <xf numFmtId="0" fontId="3" fillId="0" borderId="35" xfId="226" applyFont="1" applyFill="1" applyBorder="1" applyAlignment="1">
      <alignment horizontal="center" vertical="center" wrapText="1"/>
      <protection/>
    </xf>
    <xf numFmtId="0" fontId="0" fillId="0" borderId="0" xfId="226" applyFont="1" applyFill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19" xfId="226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226" applyFont="1" applyFill="1" applyBorder="1">
      <alignment/>
      <protection/>
    </xf>
    <xf numFmtId="0" fontId="0" fillId="0" borderId="0" xfId="226" applyFont="1" applyFill="1" applyBorder="1">
      <alignment/>
      <protection/>
    </xf>
    <xf numFmtId="0" fontId="3" fillId="0" borderId="14" xfId="226" applyFont="1" applyFill="1" applyBorder="1" applyAlignment="1" quotePrefix="1">
      <alignment horizontal="center" vertical="center" wrapText="1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/>
      <protection/>
    </xf>
    <xf numFmtId="0" fontId="0" fillId="0" borderId="48" xfId="226" applyFont="1" applyFill="1" applyBorder="1" applyAlignment="1">
      <alignment horizontal="center" vertical="center"/>
      <protection/>
    </xf>
    <xf numFmtId="0" fontId="0" fillId="0" borderId="48" xfId="226" applyFont="1" applyFill="1" applyBorder="1" applyAlignment="1">
      <alignment horizontal="center" vertical="center" wrapText="1"/>
      <protection/>
    </xf>
    <xf numFmtId="0" fontId="0" fillId="0" borderId="35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 wrapText="1"/>
      <protection/>
    </xf>
    <xf numFmtId="3" fontId="0" fillId="0" borderId="10" xfId="226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18" xfId="110" applyFont="1" applyBorder="1">
      <alignment/>
      <protection/>
    </xf>
    <xf numFmtId="0" fontId="0" fillId="0" borderId="18" xfId="226" applyFont="1" applyFill="1" applyBorder="1" applyAlignment="1">
      <alignment horizontal="center" vertical="center"/>
      <protection/>
    </xf>
    <xf numFmtId="0" fontId="0" fillId="0" borderId="13" xfId="226" applyFont="1" applyFill="1" applyBorder="1" applyAlignment="1">
      <alignment horizontal="center" vertical="center"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0" fillId="0" borderId="0" xfId="0" applyNumberFormat="1" applyFont="1" applyAlignment="1">
      <alignment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33" xfId="212" applyFont="1" applyFill="1" applyBorder="1">
      <alignment/>
      <protection/>
    </xf>
    <xf numFmtId="0" fontId="19" fillId="0" borderId="29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19" xfId="212" applyFont="1" applyFill="1" applyBorder="1" applyAlignment="1" quotePrefix="1">
      <alignment horizontal="center" vertical="center" wrapText="1"/>
      <protection/>
    </xf>
    <xf numFmtId="0" fontId="19" fillId="0" borderId="14" xfId="212" applyFont="1" applyFill="1" applyBorder="1" applyAlignment="1">
      <alignment horizontal="center" vertical="center" wrapText="1"/>
      <protection/>
    </xf>
    <xf numFmtId="0" fontId="19" fillId="0" borderId="50" xfId="212" applyFont="1" applyFill="1" applyBorder="1">
      <alignment/>
      <protection/>
    </xf>
    <xf numFmtId="0" fontId="19" fillId="0" borderId="43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46" xfId="212" applyFont="1" applyFill="1" applyBorder="1">
      <alignment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wrapText="1"/>
      <protection/>
    </xf>
    <xf numFmtId="0" fontId="20" fillId="0" borderId="33" xfId="212" applyFont="1" applyFill="1" applyBorder="1" applyAlignment="1">
      <alignment horizontal="center" wrapText="1"/>
      <protection/>
    </xf>
    <xf numFmtId="0" fontId="20" fillId="0" borderId="3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212" applyFont="1" applyFill="1" applyBorder="1" applyAlignment="1">
      <alignment horizontal="center" vertical="center" wrapText="1"/>
      <protection/>
    </xf>
    <xf numFmtId="0" fontId="20" fillId="0" borderId="35" xfId="21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0" xfId="212" applyFont="1" applyFill="1" applyBorder="1">
      <alignment/>
      <protection/>
    </xf>
    <xf numFmtId="0" fontId="19" fillId="0" borderId="32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20" fillId="0" borderId="0" xfId="21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21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Fill="1" applyBorder="1">
      <alignment/>
      <protection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0" fillId="0" borderId="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Fill="1" applyBorder="1" applyAlignment="1">
      <alignment vertical="center" wrapText="1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14" xfId="212" applyFont="1" applyFill="1" applyBorder="1" applyAlignment="1">
      <alignment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Fill="1" applyBorder="1" applyAlignment="1">
      <alignment vertical="center" wrapText="1" shrinkToFit="1"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Fill="1" applyBorder="1">
      <alignment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14" xfId="212" applyFont="1" applyFill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Fill="1" applyBorder="1">
      <alignment/>
      <protection/>
    </xf>
    <xf numFmtId="0" fontId="19" fillId="0" borderId="20" xfId="212" applyFont="1" applyFill="1" applyBorder="1">
      <alignment/>
      <protection/>
    </xf>
    <xf numFmtId="0" fontId="19" fillId="0" borderId="36" xfId="212" applyFont="1" applyFill="1" applyBorder="1">
      <alignment/>
      <protection/>
    </xf>
    <xf numFmtId="0" fontId="19" fillId="0" borderId="17" xfId="212" applyFont="1" applyFill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Fill="1" applyBorder="1" applyAlignment="1">
      <alignment vertical="center"/>
      <protection/>
    </xf>
    <xf numFmtId="0" fontId="19" fillId="0" borderId="20" xfId="212" applyFont="1" applyFill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 applyFont="1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4" xfId="109" applyFont="1" applyFill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left" vertical="center" wrapText="1"/>
      <protection/>
    </xf>
    <xf numFmtId="0" fontId="0" fillId="0" borderId="0" xfId="109" applyFont="1" applyFill="1" applyBorder="1">
      <alignment/>
      <protection/>
    </xf>
    <xf numFmtId="0" fontId="3" fillId="0" borderId="0" xfId="109" applyFont="1" applyFill="1" applyBorder="1">
      <alignment/>
      <protection/>
    </xf>
    <xf numFmtId="0" fontId="0" fillId="0" borderId="14" xfId="109" applyFont="1" applyFill="1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Border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0" fillId="0" borderId="10" xfId="109" applyFont="1" applyFill="1" applyBorder="1" applyAlignment="1">
      <alignment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NumberFormat="1" applyFont="1" applyFill="1" applyBorder="1" applyAlignment="1" applyProtection="1">
      <alignment vertical="center"/>
      <protection/>
    </xf>
    <xf numFmtId="167" fontId="7" fillId="0" borderId="33" xfId="219" applyNumberFormat="1" applyFont="1" applyFill="1" applyBorder="1" applyAlignment="1" applyProtection="1">
      <alignment horizontal="center" vertical="center"/>
      <protection/>
    </xf>
    <xf numFmtId="166" fontId="26" fillId="0" borderId="0" xfId="219" applyProtection="1">
      <alignment/>
      <protection/>
    </xf>
    <xf numFmtId="0" fontId="0" fillId="0" borderId="0" xfId="0" applyAlignment="1" applyProtection="1">
      <alignment/>
      <protection/>
    </xf>
    <xf numFmtId="166" fontId="28" fillId="0" borderId="18" xfId="219" applyNumberFormat="1" applyFont="1" applyFill="1" applyBorder="1" applyAlignment="1" applyProtection="1">
      <alignment horizontal="left" vertical="center"/>
      <protection/>
    </xf>
    <xf numFmtId="166" fontId="28" fillId="0" borderId="0" xfId="219" applyNumberFormat="1" applyFont="1" applyFill="1" applyBorder="1" applyAlignment="1" applyProtection="1">
      <alignment horizontal="left" vertical="center"/>
      <protection/>
    </xf>
    <xf numFmtId="166" fontId="3" fillId="0" borderId="15" xfId="219" applyFont="1" applyFill="1" applyBorder="1" applyAlignment="1" applyProtection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Fill="1" applyBorder="1" applyAlignment="1" applyProtection="1">
      <alignment horizontal="center" vertical="center" wrapText="1"/>
      <protection/>
    </xf>
    <xf numFmtId="15" fontId="30" fillId="0" borderId="10" xfId="219" applyNumberFormat="1" applyFont="1" applyFill="1" applyBorder="1" applyAlignment="1" applyProtection="1">
      <alignment horizontal="center" vertical="center" wrapText="1"/>
      <protection/>
    </xf>
    <xf numFmtId="166" fontId="3" fillId="0" borderId="12" xfId="219" applyFont="1" applyFill="1" applyBorder="1" applyAlignment="1" applyProtection="1">
      <alignment vertical="center"/>
      <protection/>
    </xf>
    <xf numFmtId="166" fontId="7" fillId="0" borderId="11" xfId="219" applyFont="1" applyFill="1" applyBorder="1" applyAlignment="1" applyProtection="1">
      <alignment horizontal="center" vertical="center"/>
      <protection/>
    </xf>
    <xf numFmtId="168" fontId="31" fillId="0" borderId="18" xfId="219" applyNumberFormat="1" applyFont="1" applyFill="1" applyBorder="1" applyAlignment="1" applyProtection="1">
      <alignment horizontal="center" vertical="center"/>
      <protection/>
    </xf>
    <xf numFmtId="166" fontId="3" fillId="0" borderId="18" xfId="219" applyFont="1" applyFill="1" applyBorder="1" applyAlignment="1" applyProtection="1">
      <alignment vertical="center"/>
      <protection/>
    </xf>
    <xf numFmtId="166" fontId="7" fillId="0" borderId="19" xfId="219" applyFont="1" applyFill="1" applyBorder="1" applyAlignment="1" applyProtection="1">
      <alignment horizontal="center" vertical="center"/>
      <protection/>
    </xf>
    <xf numFmtId="166" fontId="32" fillId="0" borderId="18" xfId="219" applyFont="1" applyFill="1" applyBorder="1" applyAlignment="1" applyProtection="1">
      <alignment horizontal="left" vertical="center" indent="1"/>
      <protection/>
    </xf>
    <xf numFmtId="166" fontId="0" fillId="0" borderId="18" xfId="219" applyFont="1" applyFill="1" applyBorder="1" applyAlignment="1" applyProtection="1">
      <alignment horizontal="left" vertical="center" indent="1"/>
      <protection/>
    </xf>
    <xf numFmtId="168" fontId="86" fillId="41" borderId="19" xfId="219" applyNumberFormat="1" applyFont="1" applyFill="1" applyBorder="1" applyAlignment="1" applyProtection="1">
      <alignment horizontal="center" vertical="center"/>
      <protection/>
    </xf>
    <xf numFmtId="168" fontId="31" fillId="0" borderId="19" xfId="219" applyNumberFormat="1" applyFont="1" applyFill="1" applyBorder="1" applyAlignment="1" applyProtection="1">
      <alignment horizontal="center" vertical="center"/>
      <protection/>
    </xf>
    <xf numFmtId="166" fontId="0" fillId="0" borderId="13" xfId="219" applyFont="1" applyFill="1" applyBorder="1" applyAlignment="1" applyProtection="1">
      <alignment horizontal="left" vertical="center" indent="1"/>
      <protection/>
    </xf>
    <xf numFmtId="168" fontId="86" fillId="41" borderId="14" xfId="219" applyNumberFormat="1" applyFont="1" applyFill="1" applyBorder="1" applyAlignment="1" applyProtection="1">
      <alignment horizontal="center" vertical="center"/>
      <protection/>
    </xf>
    <xf numFmtId="168" fontId="31" fillId="0" borderId="14" xfId="219" applyNumberFormat="1" applyFont="1" applyFill="1" applyBorder="1" applyAlignment="1" applyProtection="1">
      <alignment horizontal="center" vertical="center"/>
      <protection/>
    </xf>
    <xf numFmtId="166" fontId="87" fillId="41" borderId="19" xfId="219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0" xfId="212" applyFont="1" applyFill="1" applyBorder="1">
      <alignment/>
      <protection/>
    </xf>
    <xf numFmtId="0" fontId="19" fillId="36" borderId="32" xfId="212" applyFont="1" applyFill="1" applyBorder="1">
      <alignment/>
      <protection/>
    </xf>
    <xf numFmtId="0" fontId="20" fillId="36" borderId="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ont="1" applyFill="1" applyBorder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ont="1" applyFill="1">
      <alignment/>
      <protection/>
    </xf>
    <xf numFmtId="0" fontId="0" fillId="36" borderId="0" xfId="109" applyFont="1" applyFill="1" applyBorder="1">
      <alignment/>
      <protection/>
    </xf>
    <xf numFmtId="0" fontId="3" fillId="36" borderId="0" xfId="109" applyFont="1" applyFill="1" applyBorder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170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Border="1" applyAlignment="1">
      <alignment horizontal="center" vertical="center" wrapText="1"/>
      <protection/>
    </xf>
    <xf numFmtId="0" fontId="41" fillId="36" borderId="0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19" fillId="0" borderId="0" xfId="215" applyFont="1" applyFill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 applyFill="1">
      <alignment/>
      <protection/>
    </xf>
    <xf numFmtId="0" fontId="45" fillId="36" borderId="0" xfId="22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9" fillId="36" borderId="0" xfId="226" applyFont="1" applyFill="1" applyBorder="1">
      <alignment/>
      <protection/>
    </xf>
    <xf numFmtId="0" fontId="19" fillId="0" borderId="0" xfId="226" applyFont="1" applyFill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Border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 applyFill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 applyFill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 applyFill="1">
      <alignment/>
      <protection/>
    </xf>
    <xf numFmtId="0" fontId="45" fillId="36" borderId="0" xfId="226" applyFont="1" applyFill="1">
      <alignment/>
      <protection/>
    </xf>
    <xf numFmtId="0" fontId="19" fillId="36" borderId="0" xfId="225" applyFont="1" applyFill="1">
      <alignment/>
      <protection/>
    </xf>
    <xf numFmtId="0" fontId="19" fillId="36" borderId="0" xfId="226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Border="1" applyAlignment="1">
      <alignment horizontal="left" vertical="center"/>
      <protection/>
    </xf>
    <xf numFmtId="0" fontId="19" fillId="36" borderId="0" xfId="226" applyFont="1" applyFill="1" applyBorder="1" applyAlignment="1">
      <alignment horizontal="center" vertical="center" wrapText="1"/>
      <protection/>
    </xf>
    <xf numFmtId="0" fontId="19" fillId="36" borderId="0" xfId="226" applyFont="1" applyFill="1" applyBorder="1" applyAlignment="1">
      <alignment horizontal="center"/>
      <protection/>
    </xf>
    <xf numFmtId="4" fontId="19" fillId="36" borderId="0" xfId="226" applyNumberFormat="1" applyFont="1" applyFill="1" applyBorder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226" applyFont="1">
      <alignment/>
      <protection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0" xfId="110" applyFont="1" applyFill="1" applyBorder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horizontal="center" vertical="center"/>
      <protection/>
    </xf>
    <xf numFmtId="0" fontId="19" fillId="36" borderId="0" xfId="212" applyFont="1" applyFill="1" applyBorder="1" applyAlignment="1">
      <alignment vertical="center" wrapText="1"/>
      <protection/>
    </xf>
    <xf numFmtId="0" fontId="19" fillId="36" borderId="0" xfId="109" applyFont="1" applyFill="1" applyBorder="1" applyAlignment="1">
      <alignment wrapText="1"/>
      <protection/>
    </xf>
    <xf numFmtId="165" fontId="19" fillId="36" borderId="0" xfId="109" applyNumberFormat="1" applyFont="1" applyFill="1" applyBorder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Border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Border="1" applyAlignment="1">
      <alignment horizontal="center"/>
      <protection/>
    </xf>
    <xf numFmtId="0" fontId="19" fillId="36" borderId="0" xfId="109" applyFont="1" applyFill="1" applyBorder="1" applyAlignment="1">
      <alignment horizontal="left" vertical="center" wrapText="1"/>
      <protection/>
    </xf>
    <xf numFmtId="3" fontId="19" fillId="36" borderId="0" xfId="226" applyNumberFormat="1" applyFont="1" applyFill="1" applyBorder="1" applyAlignment="1">
      <alignment horizontal="center"/>
      <protection/>
    </xf>
    <xf numFmtId="0" fontId="19" fillId="36" borderId="0" xfId="58" applyFont="1" applyFill="1" applyBorder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 vertical="center" wrapText="1" shrinkToFit="1"/>
      <protection/>
    </xf>
    <xf numFmtId="0" fontId="84" fillId="36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Fill="1" applyBorder="1" applyAlignment="1">
      <alignment vertical="center" wrapText="1" shrinkToFit="1"/>
      <protection/>
    </xf>
    <xf numFmtId="0" fontId="84" fillId="0" borderId="0" xfId="0" applyFont="1" applyBorder="1" applyAlignment="1">
      <alignment/>
    </xf>
    <xf numFmtId="2" fontId="19" fillId="0" borderId="0" xfId="212" applyNumberFormat="1" applyFont="1" applyFill="1" applyBorder="1" applyAlignment="1">
      <alignment horizontal="center" vertical="center"/>
      <protection/>
    </xf>
    <xf numFmtId="165" fontId="0" fillId="5" borderId="10" xfId="109" applyNumberFormat="1" applyFont="1" applyFill="1" applyBorder="1">
      <alignment/>
      <protection/>
    </xf>
    <xf numFmtId="165" fontId="0" fillId="5" borderId="10" xfId="109" applyNumberFormat="1" applyFont="1" applyFill="1" applyBorder="1">
      <alignment/>
      <protection/>
    </xf>
    <xf numFmtId="165" fontId="0" fillId="5" borderId="14" xfId="109" applyNumberFormat="1" applyFon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226" applyFont="1" applyFill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212" applyFont="1" applyFill="1" applyBorder="1" applyAlignment="1">
      <alignment horizontal="center" vertical="center" wrapText="1"/>
      <protection/>
    </xf>
    <xf numFmtId="0" fontId="41" fillId="0" borderId="14" xfId="212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Continuous"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7" fillId="0" borderId="19" xfId="0" applyNumberFormat="1" applyFont="1" applyFill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85" fillId="0" borderId="0" xfId="0" applyFont="1" applyAlignment="1">
      <alignment horizontal="left" vertical="center"/>
    </xf>
    <xf numFmtId="0" fontId="19" fillId="0" borderId="19" xfId="212" applyFont="1" applyFill="1" applyBorder="1" applyAlignment="1">
      <alignment horizontal="center" vertical="center" wrapText="1" shrinkToFit="1"/>
      <protection/>
    </xf>
    <xf numFmtId="0" fontId="19" fillId="0" borderId="14" xfId="212" applyFont="1" applyFill="1" applyBorder="1" applyAlignment="1">
      <alignment horizontal="center" vertical="center" wrapText="1" shrinkToFi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5" customWidth="1"/>
    <col min="2" max="2" width="12.00390625" style="5" customWidth="1"/>
    <col min="3" max="3" width="81.140625" style="5" customWidth="1"/>
    <col min="4" max="16384" width="11.421875" style="5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6" t="s">
        <v>75</v>
      </c>
    </row>
    <row r="4" spans="2:3" ht="12.75">
      <c r="B4" s="3" t="s">
        <v>76</v>
      </c>
      <c r="C4" s="6" t="s">
        <v>77</v>
      </c>
    </row>
    <row r="5" spans="2:3" ht="12.75">
      <c r="B5" s="3" t="s">
        <v>78</v>
      </c>
      <c r="C5" s="6" t="s">
        <v>79</v>
      </c>
    </row>
    <row r="6" spans="2:3" ht="12.75">
      <c r="B6" s="3" t="s">
        <v>80</v>
      </c>
      <c r="C6" s="6" t="s">
        <v>81</v>
      </c>
    </row>
    <row r="7" spans="2:3" ht="12.75">
      <c r="B7" s="3" t="s">
        <v>82</v>
      </c>
      <c r="C7" s="6" t="s">
        <v>83</v>
      </c>
    </row>
    <row r="8" spans="2:3" ht="12.75">
      <c r="B8" s="3" t="s">
        <v>84</v>
      </c>
      <c r="C8" s="6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1255.25344</v>
      </c>
      <c r="H10" s="923">
        <f>+'(2) Presupuesto de la Conexión'!H10*1.12</f>
        <v>1407.486304</v>
      </c>
      <c r="I10" s="704"/>
      <c r="J10" s="701"/>
      <c r="K10" s="701"/>
      <c r="L10" s="701"/>
      <c r="N10" s="700">
        <f>+G10/'(2) Presupuesto de la Conexión'!G10</f>
        <v>1.12</v>
      </c>
      <c r="O10" s="700">
        <f>+H10/'(2) Presupuesto de la Conexión'!H10</f>
        <v>1.12</v>
      </c>
      <c r="T10" s="700">
        <v>805</v>
      </c>
      <c r="U10" s="700">
        <v>910</v>
      </c>
      <c r="W10" s="700">
        <f aca="true" t="shared" si="0" ref="W10:X32">+IF(T10=G10,0,1)</f>
        <v>1</v>
      </c>
      <c r="X10" s="700">
        <f t="shared" si="0"/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364.557648</v>
      </c>
      <c r="H11" s="923">
        <f>+'(2) Presupuesto de la Conexión'!H11*1.12</f>
        <v>514.11976</v>
      </c>
      <c r="I11" s="704"/>
      <c r="J11" s="701"/>
      <c r="K11" s="701"/>
      <c r="L11" s="701"/>
      <c r="N11" s="700">
        <f>+G11/'(2) Presupuesto de la Conexión'!G11</f>
        <v>1.12</v>
      </c>
      <c r="O11" s="700">
        <f>+H11/'(2) Presupuesto de la Conexión'!H11</f>
        <v>1.12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419.308064</v>
      </c>
      <c r="H12" s="975"/>
      <c r="I12" s="704"/>
      <c r="J12" s="701"/>
      <c r="K12" s="701"/>
      <c r="L12" s="701"/>
      <c r="N12" s="700">
        <f>+G12/'(2) Presupuesto de la Conexión'!G12</f>
        <v>1.12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372.56990399999995</v>
      </c>
      <c r="H13" s="923">
        <f>+'(2) Presupuesto de la Conexión'!H13*1.12</f>
        <v>525.2800000000001</v>
      </c>
      <c r="I13" s="704"/>
      <c r="J13" s="701"/>
      <c r="K13" s="701"/>
      <c r="L13" s="701"/>
      <c r="N13" s="700">
        <f>+G13/'(2) Presupuesto de la Conexión'!G13</f>
        <v>1.12</v>
      </c>
      <c r="O13" s="700">
        <f>+H13/'(2) Presupuesto de la Conexión'!H13</f>
        <v>1.12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427.32032</v>
      </c>
      <c r="H14" s="975"/>
      <c r="I14" s="704"/>
      <c r="J14" s="701"/>
      <c r="K14" s="701"/>
      <c r="L14" s="701"/>
      <c r="N14" s="700">
        <f>+G14/'(2) Presupuesto de la Conexión'!G14</f>
        <v>1.12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269.745952</v>
      </c>
      <c r="H15" s="923">
        <f>+'(2) Presupuesto de la Conexión'!H15*1.12</f>
        <v>436.80000000000007</v>
      </c>
      <c r="I15" s="704"/>
      <c r="J15" s="701"/>
      <c r="K15" s="701"/>
      <c r="L15" s="701"/>
      <c r="N15" s="700">
        <f>+G15/'(2) Presupuesto de la Conexión'!G15</f>
        <v>1.12</v>
      </c>
      <c r="O15" s="700">
        <f>+H15/'(2) Presupuesto de la Conexión'!H15</f>
        <v>1.12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1288.6378399999999</v>
      </c>
      <c r="H16" s="923">
        <f>+'(2) Presupuesto de la Conexión'!H16*1.12</f>
        <v>1415.68</v>
      </c>
      <c r="I16" s="704"/>
      <c r="J16" s="701"/>
      <c r="K16" s="701"/>
      <c r="L16" s="701"/>
      <c r="N16" s="700">
        <f>+G16/'(2) Presupuesto de la Conexión'!G16</f>
        <v>1.12</v>
      </c>
      <c r="O16" s="700">
        <f>+H16/'(2) Presupuesto de la Conexión'!H16</f>
        <v>1.12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399.277424</v>
      </c>
      <c r="H17" s="923">
        <f>+'(2) Presupuesto de la Conexión'!H17*1.12</f>
        <v>525.2800000000001</v>
      </c>
      <c r="I17" s="704"/>
      <c r="J17" s="701"/>
      <c r="K17" s="701"/>
      <c r="L17" s="701"/>
      <c r="N17" s="700">
        <f>+G17/'(2) Presupuesto de la Conexión'!G17</f>
        <v>1.12</v>
      </c>
      <c r="O17" s="700">
        <f>+H17/'(2) Presupuesto de la Conexión'!H17</f>
        <v>1.12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405.954304</v>
      </c>
      <c r="H18" s="923">
        <f>+'(2) Presupuesto de la Conexión'!H18*1.12</f>
        <v>533.12</v>
      </c>
      <c r="I18" s="704"/>
      <c r="J18" s="701"/>
      <c r="K18" s="701"/>
      <c r="L18" s="701"/>
      <c r="N18" s="700">
        <f>+G18/'(2) Presupuesto de la Conexión'!G18</f>
        <v>1.12</v>
      </c>
      <c r="O18" s="700">
        <f>+H18/'(2) Presupuesto de la Conexión'!H18</f>
        <v>1.12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303.13035199999996</v>
      </c>
      <c r="H19" s="923">
        <f>+'(2) Presupuesto de la Conexión'!H19*1.12</f>
        <v>443.52000000000004</v>
      </c>
      <c r="I19" s="704"/>
      <c r="J19" s="701"/>
      <c r="K19" s="701"/>
      <c r="L19" s="701"/>
      <c r="N19" s="700">
        <f>+G19/'(2) Presupuesto de la Conexión'!G19</f>
        <v>1.12</v>
      </c>
      <c r="O19" s="700">
        <f>+H19/'(2) Presupuesto de la Conexión'!H19</f>
        <v>1.12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2388.987664</v>
      </c>
      <c r="H20" s="923">
        <f>+'(2) Presupuesto de la Conexión'!H20*1.12</f>
        <v>2536.8</v>
      </c>
      <c r="I20" s="704"/>
      <c r="J20" s="701"/>
      <c r="K20" s="701"/>
      <c r="L20" s="701"/>
      <c r="N20" s="700">
        <f>+G20/'(2) Presupuesto de la Conexión'!G20</f>
        <v>1.12</v>
      </c>
      <c r="O20" s="700">
        <f>+H20/'(2) Presupuesto de la Conexión'!H20</f>
        <v>1.12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690.389392</v>
      </c>
      <c r="H21" s="923">
        <f>+'(2) Presupuesto de la Conexión'!H21*1.12</f>
        <v>840.0000000000001</v>
      </c>
      <c r="I21" s="704"/>
      <c r="J21" s="701"/>
      <c r="K21" s="701"/>
      <c r="L21" s="701"/>
      <c r="N21" s="700">
        <f>+G21/'(2) Presupuesto de la Conexión'!G21</f>
        <v>1.12</v>
      </c>
      <c r="O21" s="700">
        <f>+H21/'(2) Presupuesto de la Conexión'!H21</f>
        <v>1.12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471.38772800000004</v>
      </c>
      <c r="H22" s="923">
        <f>+'(2) Presupuesto de la Conexión'!H22*1.12</f>
        <v>571.2</v>
      </c>
      <c r="I22" s="704"/>
      <c r="J22" s="701"/>
      <c r="K22" s="701"/>
      <c r="L22" s="701"/>
      <c r="N22" s="700">
        <f>+G22/'(2) Presupuesto de la Conexión'!G22</f>
        <v>1.12</v>
      </c>
      <c r="O22" s="700">
        <f>+H22/'(2) Presupuesto de la Conexión'!H22</f>
        <v>1.12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2996.583744</v>
      </c>
      <c r="H23" s="923">
        <f>+'(2) Presupuesto de la Conexión'!H23*1.12</f>
        <v>3096.8</v>
      </c>
      <c r="I23" s="704"/>
      <c r="J23" s="701"/>
      <c r="K23" s="701"/>
      <c r="L23" s="701"/>
      <c r="N23" s="700">
        <f>+G23/'(2) Presupuesto de la Conexión'!G23</f>
        <v>1.12</v>
      </c>
      <c r="O23" s="700">
        <f>+H23/'(2) Presupuesto de la Conexión'!H23</f>
        <v>1.12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2423.70744</v>
      </c>
      <c r="H24" s="923">
        <f>+'(2) Presupuesto de la Conexión'!H24*1.12</f>
        <v>2549.1200000000003</v>
      </c>
      <c r="I24" s="704"/>
      <c r="J24" s="701"/>
      <c r="K24" s="701"/>
      <c r="L24" s="701"/>
      <c r="N24" s="700">
        <f>+G24/'(2) Presupuesto de la Conexión'!G24</f>
        <v>1.12</v>
      </c>
      <c r="O24" s="700">
        <f>+H24/'(2) Presupuesto de la Conexión'!H24</f>
        <v>1.12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725.1091680000001</v>
      </c>
      <c r="H25" s="923">
        <f>+'(2) Presupuesto de la Conexión'!H25*1.12</f>
        <v>850.08</v>
      </c>
      <c r="I25" s="704"/>
      <c r="J25" s="701"/>
      <c r="K25" s="701"/>
      <c r="L25" s="701"/>
      <c r="N25" s="700">
        <f>+G25/'(2) Presupuesto de la Conexión'!G25</f>
        <v>1.12</v>
      </c>
      <c r="O25" s="700">
        <f>+H25/'(2) Presupuesto de la Conexión'!H25</f>
        <v>1.12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506.107504</v>
      </c>
      <c r="H26" s="923">
        <f>+'(2) Presupuesto de la Conexión'!H26*1.12</f>
        <v>583.5200000000001</v>
      </c>
      <c r="I26" s="704"/>
      <c r="J26" s="701"/>
      <c r="K26" s="701"/>
      <c r="L26" s="701"/>
      <c r="N26" s="700">
        <f>+G26/'(2) Presupuesto de la Conexión'!G26</f>
        <v>1.12</v>
      </c>
      <c r="O26" s="700">
        <f>+H26/'(2) Presupuesto de la Conexión'!H26</f>
        <v>1.12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3187.542512</v>
      </c>
      <c r="H27" s="923">
        <f>+'(2) Presupuesto de la Conexión'!H27*1.12</f>
        <v>3264.8</v>
      </c>
      <c r="I27" s="704"/>
      <c r="J27" s="701"/>
      <c r="K27" s="701"/>
      <c r="L27" s="701"/>
      <c r="N27" s="700">
        <f>+G27/'(2) Presupuesto de la Conexión'!G27</f>
        <v>1.12</v>
      </c>
      <c r="O27" s="700">
        <f>+H27/'(2) Presupuesto de la Conexión'!H27</f>
        <v>1.12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4093.24608</v>
      </c>
      <c r="H28" s="923">
        <f>+'(2) Presupuesto de la Conexión'!H28*1.12</f>
        <v>4442.807040000001</v>
      </c>
      <c r="I28" s="704"/>
      <c r="J28" s="701"/>
      <c r="K28" s="701"/>
      <c r="L28" s="701"/>
      <c r="N28" s="700">
        <f>+G28/'(2) Presupuesto de la Conexión'!G28</f>
        <v>1.12</v>
      </c>
      <c r="O28" s="700">
        <f>+H28/'(2) Presupuesto de la Conexión'!H28</f>
        <v>1.12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4377.969120000001</v>
      </c>
      <c r="H29" s="923">
        <f>+'(2) Presupuesto de la Conexión'!H29*1.12</f>
        <v>5320.938</v>
      </c>
      <c r="I29" s="704"/>
      <c r="J29" s="701"/>
      <c r="K29" s="701"/>
      <c r="L29" s="701"/>
      <c r="N29" s="700">
        <f>+G29/'(2) Presupuesto de la Conexión'!G29</f>
        <v>1.12</v>
      </c>
      <c r="O29" s="700">
        <f>+H29/'(2) Presupuesto de la Conexión'!H29</f>
        <v>1.12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7459.179840000001</v>
      </c>
      <c r="I30" s="704"/>
      <c r="J30" s="701"/>
      <c r="K30" s="701"/>
      <c r="L30" s="701"/>
      <c r="O30" s="700">
        <f>+H30/'(2) Presupuesto de la Conexión'!H30</f>
        <v>1.12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9831.402000000002</v>
      </c>
      <c r="I31" s="704"/>
      <c r="J31" s="701"/>
      <c r="K31" s="701"/>
      <c r="L31" s="701"/>
      <c r="O31" s="700">
        <f>+H31/'(2) Presupuesto de la Conexión'!H31</f>
        <v>1.12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10775.780400000001</v>
      </c>
      <c r="I32" s="704"/>
      <c r="J32" s="701"/>
      <c r="K32" s="701"/>
      <c r="L32" s="701"/>
      <c r="O32" s="700">
        <f>+H32/'(2) Presupuesto de la Conexión'!H32</f>
        <v>1.12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1" ref="V42:W47">+IF(T42=G43,0,1)</f>
        <v>1</v>
      </c>
      <c r="W42" s="700">
        <f t="shared" si="1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212.324784</v>
      </c>
      <c r="H43" s="924">
        <f>+'(2) Presupuesto de la Conexión'!H43*1.12</f>
        <v>93.47632</v>
      </c>
      <c r="I43" s="704"/>
      <c r="J43" s="701"/>
      <c r="K43" s="701"/>
      <c r="L43" s="701"/>
      <c r="N43" s="700">
        <f>+G43/'(2) Presupuesto de la Conexión'!G43</f>
        <v>1.12</v>
      </c>
      <c r="O43" s="700">
        <f>+H43/'(2) Presupuesto de la Conexión'!H43</f>
        <v>1.12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219.001664</v>
      </c>
      <c r="H44" s="924">
        <f>+'(2) Presupuesto de la Conexión'!H44*1.12</f>
        <v>93.47632</v>
      </c>
      <c r="I44" s="704"/>
      <c r="J44" s="701"/>
      <c r="K44" s="701"/>
      <c r="L44" s="701"/>
      <c r="N44" s="700">
        <f>+G44/'(2) Presupuesto de la Conexión'!G44</f>
        <v>1.12</v>
      </c>
      <c r="O44" s="700">
        <f>+H44/'(2) Presupuesto de la Conexión'!H44</f>
        <v>1.12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231.02004800000003</v>
      </c>
      <c r="H45" s="924">
        <f>+'(2) Presupuesto de la Conexión'!H45*1.12</f>
        <v>165.586624</v>
      </c>
      <c r="I45" s="704"/>
      <c r="J45" s="701"/>
      <c r="K45" s="701"/>
      <c r="L45" s="701"/>
      <c r="N45" s="700">
        <f>+G45/'(2) Presupuesto de la Conexión'!G45</f>
        <v>1.12</v>
      </c>
      <c r="O45" s="700">
        <f>+H45/'(2) Presupuesto de la Conexión'!H45</f>
        <v>1.12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239.032304</v>
      </c>
      <c r="H46" s="924">
        <f>+'(2) Presupuesto de la Conexión'!H46*1.12</f>
        <v>165.586624</v>
      </c>
      <c r="I46" s="704"/>
      <c r="J46" s="701"/>
      <c r="K46" s="701"/>
      <c r="L46" s="701"/>
      <c r="N46" s="700">
        <f>+G46/'(2) Presupuesto de la Conexión'!G46</f>
        <v>1.12</v>
      </c>
      <c r="O46" s="700">
        <f>+H46/'(2) Presupuesto de la Conexión'!H46</f>
        <v>1.12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443.344832</v>
      </c>
      <c r="H47" s="924">
        <f>+'(2) Presupuesto de la Conexión'!H47*1.12</f>
        <v>166.922</v>
      </c>
      <c r="I47" s="704"/>
      <c r="J47" s="701"/>
      <c r="K47" s="701"/>
      <c r="L47" s="701"/>
      <c r="N47" s="700">
        <f>+G47/'(2) Presupuesto de la Conexión'!G47</f>
        <v>1.12</v>
      </c>
      <c r="O47" s="700">
        <f>+H47/'(2) Presupuesto de la Conexión'!H47</f>
        <v>1.12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+IF(X47=0,"ok")</f>
        <v>0</v>
      </c>
    </row>
    <row r="48" spans="1:15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472.723104</v>
      </c>
      <c r="H48" s="924">
        <f>+'(2) Presupuesto de la Conexión'!H48*1.12</f>
        <v>341.85625600000003</v>
      </c>
      <c r="I48" s="704"/>
      <c r="J48" s="701"/>
      <c r="K48" s="701"/>
      <c r="L48" s="701"/>
      <c r="N48" s="700">
        <f>+G48/'(2) Presupuesto de la Conexión'!G48</f>
        <v>1.12</v>
      </c>
      <c r="O48" s="700">
        <f>+H48/'(2) Presupuesto de la Conexión'!H48</f>
        <v>1.12</v>
      </c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2" ref="V55:W67">+IF(T55=G56,0,1)</f>
        <v>1</v>
      </c>
      <c r="W55" s="700">
        <f t="shared" si="2"/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2443.7380799999996</v>
      </c>
      <c r="H56" s="923">
        <f>+'(2) Presupuesto de la Conexión'!H56*1.12</f>
        <v>2645.379856</v>
      </c>
      <c r="I56" s="704"/>
      <c r="J56" s="701"/>
      <c r="K56" s="701"/>
      <c r="L56" s="701"/>
      <c r="N56" s="700">
        <f>+G56/'(2) Presupuesto de la Conexión'!G56</f>
        <v>1.12</v>
      </c>
      <c r="O56" s="700">
        <f>+H56/'(2) Presupuesto de la Conexión'!H56</f>
        <v>1.12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697.066272</v>
      </c>
      <c r="H57" s="923">
        <f>+'(2) Presupuesto de la Conexión'!H57*1.12</f>
        <v>900.0434240000001</v>
      </c>
      <c r="I57" s="704"/>
      <c r="J57" s="701"/>
      <c r="K57" s="701"/>
      <c r="L57" s="701"/>
      <c r="N57" s="700">
        <f>+G57/'(2) Presupuesto de la Conexión'!G57</f>
        <v>1.12</v>
      </c>
      <c r="O57" s="700">
        <f>+H57/'(2) Presupuesto de la Conexión'!H57</f>
        <v>1.12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479.399984</v>
      </c>
      <c r="H58" s="923">
        <f>+'(2) Presupuesto de la Conexión'!H58*1.12</f>
        <v>627.62672</v>
      </c>
      <c r="I58" s="704"/>
      <c r="J58" s="701"/>
      <c r="K58" s="701"/>
      <c r="L58" s="701"/>
      <c r="N58" s="700">
        <f>+G58/'(2) Presupuesto de la Conexión'!G58</f>
        <v>1.12</v>
      </c>
      <c r="O58" s="700">
        <f>+H58/'(2) Presupuesto de la Conexión'!H58</f>
        <v>1.12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2995.2483680000005</v>
      </c>
      <c r="H59" s="923">
        <f>+'(2) Presupuesto de la Conexión'!H59*1.12</f>
        <v>3143.475104</v>
      </c>
      <c r="I59" s="704"/>
      <c r="J59" s="701"/>
      <c r="K59" s="701"/>
      <c r="L59" s="701"/>
      <c r="N59" s="700">
        <f>+G59/'(2) Presupuesto de la Conexión'!G59</f>
        <v>1.12</v>
      </c>
      <c r="O59" s="700">
        <f>+H59/'(2) Presupuesto de la Conexión'!H59</f>
        <v>1.12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2447.744208</v>
      </c>
      <c r="H60" s="923">
        <f>+'(2) Presupuesto de la Conexión'!H60*1.12</f>
        <v>2650.72136</v>
      </c>
      <c r="I60" s="704"/>
      <c r="J60" s="701"/>
      <c r="K60" s="701"/>
      <c r="L60" s="701"/>
      <c r="N60" s="700">
        <f>+G60/'(2) Presupuesto de la Conexión'!G60</f>
        <v>1.12</v>
      </c>
      <c r="O60" s="700">
        <f>+H60/'(2) Presupuesto de la Conexión'!H60</f>
        <v>1.12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701.0724</v>
      </c>
      <c r="H61" s="923">
        <f>+'(2) Presupuesto de la Conexión'!H61*1.12</f>
        <v>904.0495520000001</v>
      </c>
      <c r="I61" s="704"/>
      <c r="J61" s="701"/>
      <c r="K61" s="701"/>
      <c r="L61" s="701"/>
      <c r="N61" s="700">
        <f>+G61/'(2) Presupuesto de la Conexión'!G61</f>
        <v>1.12</v>
      </c>
      <c r="O61" s="700">
        <f>+H61/'(2) Presupuesto de la Conexión'!H61</f>
        <v>1.12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483.406112</v>
      </c>
      <c r="H62" s="923">
        <f>+'(2) Presupuesto de la Conexión'!H62*1.12</f>
        <v>631.6328480000001</v>
      </c>
      <c r="I62" s="704"/>
      <c r="J62" s="701"/>
      <c r="K62" s="701"/>
      <c r="L62" s="701"/>
      <c r="N62" s="700">
        <f>+G62/'(2) Presupuesto de la Conexión'!G62</f>
        <v>1.12</v>
      </c>
      <c r="O62" s="700">
        <f>+H62/'(2) Presupuesto de la Conexión'!H62</f>
        <v>1.12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2999.2544960000005</v>
      </c>
      <c r="H63" s="923">
        <f>+'(2) Presupuesto de la Conexión'!H63*1.12</f>
        <v>3148.816608</v>
      </c>
      <c r="I63" s="704"/>
      <c r="J63" s="701"/>
      <c r="K63" s="701"/>
      <c r="L63" s="701"/>
      <c r="N63" s="700">
        <f>+G63/'(2) Presupuesto de la Conexión'!G63</f>
        <v>1.12</v>
      </c>
      <c r="O63" s="700">
        <f>+H63/'(2) Presupuesto de la Conexión'!H63</f>
        <v>1.12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3864.90384</v>
      </c>
      <c r="H64" s="923">
        <f>+'(2) Presupuesto de la Conexión'!H64*1.12</f>
        <v>4248.29328</v>
      </c>
      <c r="I64" s="704"/>
      <c r="J64" s="701"/>
      <c r="K64" s="701"/>
      <c r="L64" s="701"/>
      <c r="N64" s="700">
        <f>+G64/'(2) Presupuesto de la Conexión'!G64</f>
        <v>1.12</v>
      </c>
      <c r="O64" s="700">
        <f>+H64/'(2) Presupuesto de la Conexión'!H64</f>
        <v>1.12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4141.169760000001</v>
      </c>
      <c r="H65" s="923">
        <f>+'(2) Presupuesto de la Conexión'!H65*1.12</f>
        <v>4668.33024</v>
      </c>
      <c r="I65" s="704"/>
      <c r="J65" s="701"/>
      <c r="K65" s="701"/>
      <c r="L65" s="701"/>
      <c r="N65" s="700">
        <f>+G65/'(2) Presupuesto de la Conexión'!G65</f>
        <v>1.12</v>
      </c>
      <c r="O65" s="700">
        <f>+H65/'(2) Presupuesto de la Conexión'!H65</f>
        <v>1.12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6020.059920000001</v>
      </c>
      <c r="I66" s="704"/>
      <c r="J66" s="701"/>
      <c r="K66" s="701"/>
      <c r="L66" s="701"/>
      <c r="O66" s="700">
        <f>+H66/'(2) Presupuesto de la Conexión'!H66</f>
        <v>1.12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8424.70104</v>
      </c>
      <c r="I67" s="704"/>
      <c r="J67" s="701"/>
      <c r="K67" s="701"/>
      <c r="L67" s="701"/>
      <c r="O67" s="700">
        <f>+H67/'(2) Presupuesto de la Conexión'!H67</f>
        <v>1.12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+IF(X67=0,"ok")</f>
        <v>0</v>
      </c>
    </row>
    <row r="68" spans="1:15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9232.356</v>
      </c>
      <c r="I68" s="704"/>
      <c r="J68" s="701"/>
      <c r="K68" s="701"/>
      <c r="L68" s="701"/>
      <c r="O68" s="700">
        <f>+H68/'(2) Presupuesto de la Conexión'!H68</f>
        <v>1.12</v>
      </c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5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440.67408</v>
      </c>
      <c r="H77" s="924">
        <f>+'(2) Presupuesto de la Conexión'!H77*1.12</f>
        <v>138.879104</v>
      </c>
      <c r="I77" s="704"/>
      <c r="J77" s="701"/>
      <c r="K77" s="701"/>
      <c r="L77" s="701"/>
      <c r="N77" s="700">
        <f>+G77/'(2) Presupuesto de la Conexión'!G77</f>
        <v>1.12</v>
      </c>
      <c r="O77" s="700">
        <f>+H77/'(2) Presupuesto de la Conexión'!H77</f>
        <v>1.12</v>
      </c>
    </row>
    <row r="78" spans="1:15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444.680208</v>
      </c>
      <c r="H78" s="924">
        <f>+'(2) Presupuesto de la Conexión'!H78*1.12</f>
        <v>308.471856</v>
      </c>
      <c r="I78" s="704"/>
      <c r="J78" s="701"/>
      <c r="K78" s="701"/>
      <c r="L78" s="701"/>
      <c r="N78" s="700">
        <f>+G78/'(2) Presupuesto de la Conexión'!G78</f>
        <v>1.12</v>
      </c>
      <c r="O78" s="700">
        <f>+H78/'(2) Presupuesto de la Conexión'!H78</f>
        <v>1.12</v>
      </c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3" ref="V85:W90">+IF(T85=G86,0,1)</f>
        <v>1</v>
      </c>
      <c r="W85" s="700">
        <f t="shared" si="3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791.877968</v>
      </c>
      <c r="H86" s="923">
        <f>+'(2) Presupuesto de la Conexión'!H86*1.12</f>
        <v>944.1108320000001</v>
      </c>
      <c r="I86" s="701"/>
      <c r="J86" s="701"/>
      <c r="K86" s="701"/>
      <c r="L86" s="701"/>
      <c r="N86" s="700">
        <f>+G86/'(2) Presupuesto de la Conexión'!G86</f>
        <v>1.12</v>
      </c>
      <c r="O86" s="700">
        <f>+H86/'(2) Presupuesto de la Conexión'!H86</f>
        <v>1.12</v>
      </c>
      <c r="T86" s="700">
        <v>619</v>
      </c>
      <c r="V86" s="700">
        <f t="shared" si="3"/>
        <v>1</v>
      </c>
      <c r="W86" s="700">
        <f t="shared" si="3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+'(2) Presupuesto de la Conexión'!G87*1.12</f>
        <v>846.628384</v>
      </c>
      <c r="H87" s="923"/>
      <c r="I87" s="701"/>
      <c r="J87" s="701"/>
      <c r="K87" s="701"/>
      <c r="L87" s="701"/>
      <c r="N87" s="700">
        <f>+G87/'(2) Presupuesto de la Conexión'!G87</f>
        <v>1.12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+'(2) Presupuesto de la Conexión'!G88*1.12</f>
        <v>1101.6852000000001</v>
      </c>
      <c r="H88" s="923">
        <f>+'(2) Presupuesto de la Conexión'!H88*1.12</f>
        <v>949.4523360000001</v>
      </c>
      <c r="I88" s="701"/>
      <c r="J88" s="701"/>
      <c r="K88" s="701"/>
      <c r="L88" s="701"/>
      <c r="N88" s="700">
        <f>+G88/'(2) Presupuesto de la Conexión'!G88</f>
        <v>1.12</v>
      </c>
      <c r="O88" s="700">
        <f>+H88/'(2) Presupuesto de la Conexión'!H88</f>
        <v>1.12</v>
      </c>
      <c r="T88" s="700">
        <v>840</v>
      </c>
      <c r="V88" s="700">
        <f t="shared" si="3"/>
        <v>1</v>
      </c>
      <c r="W88" s="700">
        <f t="shared" si="3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+'(2) Presupuesto de la Conexión'!G89*1.12</f>
        <v>1156.435616</v>
      </c>
      <c r="H89" s="923"/>
      <c r="I89" s="701"/>
      <c r="J89" s="701"/>
      <c r="K89" s="701"/>
      <c r="L89" s="701"/>
      <c r="N89" s="700">
        <f>+G89/'(2) Presupuesto de la Conexión'!G89</f>
        <v>1.12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825.2623679999999</v>
      </c>
      <c r="H90" s="923">
        <f>+'(2) Presupuesto de la Conexión'!H90*1.12</f>
        <v>950.787712</v>
      </c>
      <c r="I90" s="701"/>
      <c r="J90" s="701"/>
      <c r="K90" s="701"/>
      <c r="L90" s="701"/>
      <c r="N90" s="700">
        <f>+G90/'(2) Presupuesto de la Conexión'!G90</f>
        <v>1.12</v>
      </c>
      <c r="O90" s="700">
        <f>+H90/'(2) Presupuesto de la Conexión'!H90</f>
        <v>1.12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+IF(X90=0,"ok")</f>
        <v>0</v>
      </c>
    </row>
    <row r="91" spans="2:15" ht="12.75">
      <c r="B91" s="719"/>
      <c r="C91" s="750"/>
      <c r="D91" s="751"/>
      <c r="E91" s="734"/>
      <c r="F91" s="714" t="s">
        <v>150</v>
      </c>
      <c r="G91" s="923">
        <f>+'(2) Presupuesto de la Conexión'!G91*1.12</f>
        <v>1136.404976</v>
      </c>
      <c r="H91" s="923">
        <f>+'(2) Presupuesto de la Conexión'!H91*1.12</f>
        <v>968.1476</v>
      </c>
      <c r="I91" s="701"/>
      <c r="J91" s="701"/>
      <c r="K91" s="701"/>
      <c r="L91" s="701"/>
      <c r="N91" s="700">
        <f>+G91/'(2) Presupuesto de la Conexión'!G91</f>
        <v>1.12</v>
      </c>
      <c r="O91" s="700">
        <f>+H91/'(2) Presupuesto de la Conexión'!H91</f>
        <v>1.12</v>
      </c>
    </row>
    <row r="92" spans="2:12" ht="12.7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12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4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6.24512</v>
      </c>
      <c r="H101" s="701"/>
      <c r="I101" s="701"/>
      <c r="J101" s="701"/>
      <c r="K101" s="701"/>
      <c r="L101" s="701"/>
      <c r="N101" s="700">
        <f>+G101/'(2) Presupuesto de la Conexión'!G101</f>
        <v>1.12</v>
      </c>
    </row>
    <row r="102" spans="2:14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7.806400000000001</v>
      </c>
      <c r="H102" s="701"/>
      <c r="I102" s="701"/>
      <c r="J102" s="701"/>
      <c r="K102" s="701"/>
      <c r="L102" s="701"/>
      <c r="N102" s="700">
        <f>+G102/'(2) Presupuesto de la Conexión'!G102</f>
        <v>1.12</v>
      </c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12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12817.6356</v>
      </c>
      <c r="H109" s="923">
        <f>+'(2) Presupuesto de la Conexión'!H109*1.12</f>
        <v>21906.270848</v>
      </c>
      <c r="I109" s="923">
        <f>+'(2) Presupuesto de la Conexión'!I109*1.12</f>
        <v>15724.251312</v>
      </c>
      <c r="J109" s="923">
        <f>+'(2) Presupuesto de la Conexión'!J109*1.12</f>
        <v>28617.700496</v>
      </c>
      <c r="K109" s="923">
        <f>+'(2) Presupuesto de la Conexión'!K109*1.12</f>
        <v>17682.554736000002</v>
      </c>
      <c r="L109" s="923">
        <f>+'(2) Presupuesto de la Conexión'!L109*1.12</f>
        <v>28658.819728000002</v>
      </c>
      <c r="N109" s="700">
        <f>+G109/'(2) Presupuesto de la Conexión'!G109</f>
        <v>1.12</v>
      </c>
      <c r="O109" s="700">
        <f>+H109/'(2) Presupuesto de la Conexión'!H109</f>
        <v>1.12</v>
      </c>
      <c r="P109" s="700">
        <f>+I109/'(2) Presupuesto de la Conexión'!I109</f>
        <v>1.12</v>
      </c>
      <c r="Q109" s="700">
        <f>+J109/'(2) Presupuesto de la Conexión'!J109</f>
        <v>1.12</v>
      </c>
      <c r="R109" s="700">
        <f>+K109/'(2) Presupuesto de la Conexión'!K109</f>
        <v>1.12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4" ref="AA109:AE113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17141.579840000002</v>
      </c>
      <c r="H110" s="923">
        <f>+'(2) Presupuesto de la Conexión'!H110*1.12</f>
        <v>19707.676912000003</v>
      </c>
      <c r="I110" s="923">
        <f>+'(2) Presupuesto de la Conexión'!I110*1.12</f>
        <v>15818.05456</v>
      </c>
      <c r="J110" s="923">
        <f>+'(2) Presupuesto de la Conexión'!J110*1.12</f>
        <v>25694.380096000004</v>
      </c>
      <c r="K110" s="923">
        <f>+'(2) Presupuesto de la Conexión'!K110*1.12</f>
        <v>17682.554736000002</v>
      </c>
      <c r="L110" s="923">
        <f>+'(2) Presupuesto de la Conexión'!L110*1.12</f>
        <v>28658.819728000002</v>
      </c>
      <c r="N110" s="700">
        <f>+G110/'(2) Presupuesto de la Conexión'!G110</f>
        <v>1.12</v>
      </c>
      <c r="O110" s="700">
        <f>+H110/'(2) Presupuesto de la Conexión'!H110</f>
        <v>1.12</v>
      </c>
      <c r="P110" s="700">
        <f>+I110/'(2) Presupuesto de la Conexión'!I110</f>
        <v>1.12</v>
      </c>
      <c r="Q110" s="700">
        <f>+J110/'(2) Presupuesto de la Conexión'!J110</f>
        <v>1.12</v>
      </c>
      <c r="R110" s="700">
        <f>+K110/'(2) Presupuesto de la Conexión'!K110</f>
        <v>1.12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15394.012480000001</v>
      </c>
      <c r="H111" s="923">
        <f>+'(2) Presupuesto de la Conexión'!H111*1.12</f>
        <v>18841.603088</v>
      </c>
      <c r="I111" s="923">
        <f>+'(2) Presupuesto de la Conexión'!I111*1.12</f>
        <v>16258.801328000001</v>
      </c>
      <c r="J111" s="923">
        <f>+'(2) Presupuesto de la Conexión'!J111*1.12</f>
        <v>24543.041600000004</v>
      </c>
      <c r="K111" s="923">
        <f>+'(2) Presupuesto de la Conexión'!K111*1.12</f>
        <v>18547.343584000002</v>
      </c>
      <c r="L111" s="923">
        <f>+'(2) Presupuesto de la Conexión'!L111*1.12</f>
        <v>32074.285936000004</v>
      </c>
      <c r="N111" s="700">
        <f>+G111/'(2) Presupuesto de la Conexión'!G111</f>
        <v>1.12</v>
      </c>
      <c r="O111" s="700">
        <f>+H111/'(2) Presupuesto de la Conexión'!H111</f>
        <v>1.12</v>
      </c>
      <c r="P111" s="700">
        <f>+I111/'(2) Presupuesto de la Conexión'!I111</f>
        <v>1.12</v>
      </c>
      <c r="Q111" s="700">
        <f>+J111/'(2) Presupuesto de la Conexión'!J111</f>
        <v>1.12</v>
      </c>
      <c r="R111" s="700">
        <f>+K111/'(2) Presupuesto de la Conexión'!K111</f>
        <v>1.12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15897.723072</v>
      </c>
      <c r="H112" s="923">
        <f>+'(2) Presupuesto de la Conexión'!H112*1.12</f>
        <v>17897.145728000003</v>
      </c>
      <c r="I112" s="923">
        <f>+'(2) Presupuesto de la Conexión'!I112*1.12</f>
        <v>16258.801328000001</v>
      </c>
      <c r="J112" s="923">
        <f>+'(2) Presupuesto de la Conexión'!J112*1.12</f>
        <v>24543.041600000004</v>
      </c>
      <c r="K112" s="923">
        <f>+'(2) Presupuesto de la Conexión'!K112*1.12</f>
        <v>18957.250928</v>
      </c>
      <c r="L112" s="923">
        <f>+'(2) Presupuesto de la Conexión'!L112*1.12</f>
        <v>31290.450576</v>
      </c>
      <c r="N112" s="700">
        <f>+G112/'(2) Presupuesto de la Conexión'!G112</f>
        <v>1.12</v>
      </c>
      <c r="O112" s="700">
        <f>+H112/'(2) Presupuesto de la Conexión'!H112</f>
        <v>1.12</v>
      </c>
      <c r="P112" s="700">
        <f>+I112/'(2) Presupuesto de la Conexión'!I112</f>
        <v>1.12</v>
      </c>
      <c r="Q112" s="700">
        <f>+J112/'(2) Presupuesto de la Conexión'!J112</f>
        <v>1.12</v>
      </c>
      <c r="R112" s="700">
        <f>+K112/'(2) Presupuesto de la Conexión'!K112</f>
        <v>1.12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19413.417408</v>
      </c>
      <c r="H113" s="923">
        <f>+'(2) Presupuesto de la Conexión'!H113*1.12</f>
        <v>18716.960416</v>
      </c>
      <c r="I113" s="923">
        <f>+'(2) Presupuesto de la Conexión'!I113*1.12</f>
        <v>17728.813872000002</v>
      </c>
      <c r="J113" s="923">
        <f>+'(2) Presupuesto de la Conexión'!J113*1.12</f>
        <v>24160.118752000002</v>
      </c>
      <c r="K113" s="923">
        <f>+'(2) Presupuesto de la Conexión'!K113*1.12</f>
        <v>20793.481632000003</v>
      </c>
      <c r="L113" s="923">
        <f>+'(2) Presupuesto de la Conexión'!L113*1.12</f>
        <v>29113.701232000003</v>
      </c>
      <c r="N113" s="700">
        <f>+G113/'(2) Presupuesto de la Conexión'!G113</f>
        <v>1.12</v>
      </c>
      <c r="O113" s="700">
        <f>+H113/'(2) Presupuesto de la Conexión'!H113</f>
        <v>1.12</v>
      </c>
      <c r="P113" s="700">
        <f>+I113/'(2) Presupuesto de la Conexión'!I113</f>
        <v>1.12</v>
      </c>
      <c r="Q113" s="700">
        <f>+J113/'(2) Presupuesto de la Conexión'!J113</f>
        <v>1.12</v>
      </c>
      <c r="R113" s="700">
        <f>+K113/'(2) Presupuesto de la Conexión'!K113</f>
        <v>1.12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2.75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 ht="12.75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1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12" ht="12.75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1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26" ht="12.75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1478.1322080000002</v>
      </c>
      <c r="G137" s="927">
        <f>+'(2) Presupuesto de la Conexión'!G134*1.12</f>
        <v>1280.466544</v>
      </c>
      <c r="H137" s="927">
        <f>+'(2) Presupuesto de la Conexión'!H134*1.12</f>
        <v>1225.2364320000001</v>
      </c>
      <c r="I137" s="701"/>
      <c r="J137" s="701"/>
      <c r="K137" s="701"/>
      <c r="L137" s="701"/>
      <c r="N137" s="700">
        <f>+F137/'(2) Presupuesto de la Conexión'!F134</f>
        <v>1.12</v>
      </c>
      <c r="O137" s="700">
        <f>+G137/'(2) Presupuesto de la Conexión'!G134</f>
        <v>1.12</v>
      </c>
      <c r="P137" s="700">
        <f>+H137/'(2) Presupuesto de la Conexión'!H134</f>
        <v>1.12</v>
      </c>
      <c r="T137" s="700">
        <v>917</v>
      </c>
      <c r="U137" s="700">
        <v>799</v>
      </c>
      <c r="V137" s="700">
        <v>765</v>
      </c>
      <c r="X137" s="700">
        <f aca="true" t="shared" si="5" ref="X137:Z166">+IF(T137=F137,0,1)</f>
        <v>1</v>
      </c>
      <c r="Y137" s="700">
        <f t="shared" si="5"/>
        <v>1</v>
      </c>
      <c r="Z137" s="700">
        <f t="shared" si="5"/>
        <v>1</v>
      </c>
    </row>
    <row r="138" spans="2:26" ht="12.75">
      <c r="B138" s="769"/>
      <c r="C138" s="770"/>
      <c r="D138" s="771"/>
      <c r="E138" s="768" t="s">
        <v>103</v>
      </c>
      <c r="F138" s="927">
        <f>+'(2) Presupuesto de la Conexión'!F135*1.12</f>
        <v>226.73414400000004</v>
      </c>
      <c r="G138" s="927">
        <f>+'(2) Presupuesto de la Conexión'!G135*1.12</f>
        <v>226.73414400000004</v>
      </c>
      <c r="H138" s="927">
        <f>+'(2) Presupuesto de la Conexión'!H135*1.12</f>
        <v>226.73414400000004</v>
      </c>
      <c r="I138" s="701"/>
      <c r="J138" s="701"/>
      <c r="K138" s="701"/>
      <c r="L138" s="701"/>
      <c r="N138" s="700">
        <f>+F138/'(2) Presupuesto de la Conexión'!F135</f>
        <v>1.12</v>
      </c>
      <c r="O138" s="700">
        <f>+G138/'(2) Presupuesto de la Conexión'!G135</f>
        <v>1.12</v>
      </c>
      <c r="P138" s="700">
        <f>+H138/'(2) Presupuesto de la Conexión'!H135</f>
        <v>1.12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26" ht="12.75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1478.1322080000002</v>
      </c>
      <c r="G139" s="927">
        <f>+'(2) Presupuesto de la Conexión'!G136*1.12</f>
        <v>1280.466544</v>
      </c>
      <c r="H139" s="927">
        <f>+'(2) Presupuesto de la Conexión'!H136*1.12</f>
        <v>1225.2364320000001</v>
      </c>
      <c r="I139" s="701"/>
      <c r="J139" s="701"/>
      <c r="K139" s="701"/>
      <c r="L139" s="701"/>
      <c r="N139" s="700">
        <f>+F139/'(2) Presupuesto de la Conexión'!F136</f>
        <v>1.12</v>
      </c>
      <c r="O139" s="700">
        <f>+G139/'(2) Presupuesto de la Conexión'!G136</f>
        <v>1.12</v>
      </c>
      <c r="P139" s="700">
        <f>+H139/'(2) Presupuesto de la Conexión'!H136</f>
        <v>1.12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26" ht="12.75">
      <c r="B140" s="769"/>
      <c r="C140" s="770"/>
      <c r="D140" s="771"/>
      <c r="E140" s="768" t="s">
        <v>103</v>
      </c>
      <c r="F140" s="927">
        <f>+'(2) Presupuesto de la Conexión'!F137*1.12</f>
        <v>226.73414400000004</v>
      </c>
      <c r="G140" s="927">
        <f>+'(2) Presupuesto de la Conexión'!G137*1.12</f>
        <v>226.73414400000004</v>
      </c>
      <c r="H140" s="927">
        <f>+'(2) Presupuesto de la Conexión'!H137*1.12</f>
        <v>226.73414400000004</v>
      </c>
      <c r="I140" s="701"/>
      <c r="J140" s="701"/>
      <c r="K140" s="701"/>
      <c r="L140" s="701"/>
      <c r="N140" s="700">
        <f>+F140/'(2) Presupuesto de la Conexión'!F137</f>
        <v>1.12</v>
      </c>
      <c r="O140" s="700">
        <f>+G140/'(2) Presupuesto de la Conexión'!G137</f>
        <v>1.12</v>
      </c>
      <c r="P140" s="700">
        <f>+H140/'(2) Presupuesto de la Conexión'!H137</f>
        <v>1.12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26" ht="12.75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8373.175664000002</v>
      </c>
      <c r="G141" s="927">
        <f>+'(2) Presupuesto de la Conexión'!G138*1.12</f>
        <v>8373.175664000002</v>
      </c>
      <c r="H141" s="927">
        <f>+'(2) Presupuesto de la Conexión'!H138*1.12</f>
        <v>8373.175664000002</v>
      </c>
      <c r="I141" s="701"/>
      <c r="J141" s="701"/>
      <c r="K141" s="701"/>
      <c r="L141" s="701"/>
      <c r="N141" s="700">
        <f>+F141/'(2) Presupuesto de la Conexión'!F138</f>
        <v>1.12</v>
      </c>
      <c r="O141" s="700">
        <f>+G141/'(2) Presupuesto de la Conexión'!G138</f>
        <v>1.12</v>
      </c>
      <c r="P141" s="700">
        <f>+H141/'(2) Presupuesto de la Conexión'!H138</f>
        <v>1.12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26" ht="12.75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8373.175664000002</v>
      </c>
      <c r="G142" s="927">
        <f>+'(2) Presupuesto de la Conexión'!G139*1.12</f>
        <v>8373.175664000002</v>
      </c>
      <c r="H142" s="927">
        <f>+'(2) Presupuesto de la Conexión'!H139*1.12</f>
        <v>8373.175664000002</v>
      </c>
      <c r="I142" s="701"/>
      <c r="J142" s="701"/>
      <c r="K142" s="701"/>
      <c r="L142" s="701"/>
      <c r="N142" s="700">
        <f>+F142/'(2) Presupuesto de la Conexión'!F139</f>
        <v>1.12</v>
      </c>
      <c r="O142" s="700">
        <f>+G142/'(2) Presupuesto de la Conexión'!G139</f>
        <v>1.12</v>
      </c>
      <c r="P142" s="700">
        <f>+H142/'(2) Presupuesto de la Conexión'!H139</f>
        <v>1.12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26" ht="12.75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8761.239872</v>
      </c>
      <c r="G143" s="927">
        <f>+'(2) Presupuesto de la Conexión'!G140*1.12</f>
        <v>8367.361968000001</v>
      </c>
      <c r="H143" s="927">
        <f>+'(2) Presupuesto de la Conexión'!H140*1.12</f>
        <v>8495.263280000001</v>
      </c>
      <c r="I143" s="701"/>
      <c r="J143" s="701"/>
      <c r="K143" s="701"/>
      <c r="L143" s="701"/>
      <c r="N143" s="700">
        <f>+F143/'(2) Presupuesto de la Conexión'!F140</f>
        <v>1.1199999999999999</v>
      </c>
      <c r="O143" s="700">
        <f>+G143/'(2) Presupuesto de la Conexión'!G140</f>
        <v>1.12</v>
      </c>
      <c r="P143" s="700">
        <f>+H143/'(2) Presupuesto de la Conexión'!H140</f>
        <v>1.12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26" ht="12.75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7124.684448000002</v>
      </c>
      <c r="G144" s="927">
        <f>+'(2) Presupuesto de la Conexión'!G141*1.12</f>
        <v>7139.218688000001</v>
      </c>
      <c r="H144" s="927">
        <f>+'(2) Presupuesto de la Conexión'!H141*1.12</f>
        <v>7521.469200000001</v>
      </c>
      <c r="I144" s="701"/>
      <c r="J144" s="701"/>
      <c r="K144" s="701"/>
      <c r="L144" s="701"/>
      <c r="N144" s="700">
        <f>+F144/'(2) Presupuesto de la Conexión'!F141</f>
        <v>1.12</v>
      </c>
      <c r="O144" s="700">
        <f>+G144/'(2) Presupuesto de la Conexión'!G141</f>
        <v>1.12</v>
      </c>
      <c r="P144" s="700">
        <f>+H144/'(2) Presupuesto de la Conexión'!H141</f>
        <v>1.12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 ht="12.75">
      <c r="B145" s="769"/>
      <c r="C145" s="770"/>
      <c r="D145" s="771"/>
      <c r="E145" s="768" t="s">
        <v>108</v>
      </c>
      <c r="F145" s="927">
        <f>+'(2) Presupuesto de la Conexión'!F142*1.12</f>
        <v>7291.828208000001</v>
      </c>
      <c r="G145" s="927">
        <f>+'(2) Presupuesto de la Conexión'!G142*1.12</f>
        <v>7108.696784000002</v>
      </c>
      <c r="H145" s="927">
        <f>+'(2) Presupuesto de la Conexión'!H142*1.12</f>
        <v>7153.752928000001</v>
      </c>
      <c r="I145" s="701"/>
      <c r="J145" s="701"/>
      <c r="K145" s="701"/>
      <c r="L145" s="701"/>
      <c r="N145" s="700">
        <f>+F145/'(2) Presupuesto de la Conexión'!F142</f>
        <v>1.12</v>
      </c>
      <c r="O145" s="700">
        <f>+G145/'(2) Presupuesto de la Conexión'!G142</f>
        <v>1.12</v>
      </c>
      <c r="P145" s="700">
        <f>+H145/'(2) Presupuesto de la Conexión'!H142</f>
        <v>1.12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 ht="12.75">
      <c r="B146" s="769"/>
      <c r="C146" s="770"/>
      <c r="D146" s="767"/>
      <c r="E146" s="768" t="s">
        <v>106</v>
      </c>
      <c r="F146" s="927">
        <f>+'(2) Presupuesto de la Conexión'!F143*1.12</f>
        <v>9242.323216</v>
      </c>
      <c r="G146" s="927">
        <f>+'(2) Presupuesto de la Conexión'!G143*1.12</f>
        <v>8367.361968000001</v>
      </c>
      <c r="H146" s="927">
        <f>+'(2) Presupuesto de la Conexión'!H143*1.12</f>
        <v>8495.263280000001</v>
      </c>
      <c r="I146" s="701"/>
      <c r="J146" s="701"/>
      <c r="K146" s="701"/>
      <c r="L146" s="701"/>
      <c r="N146" s="700">
        <f>+F146/'(2) Presupuesto de la Conexión'!F143</f>
        <v>1.12</v>
      </c>
      <c r="O146" s="700">
        <f>+G146/'(2) Presupuesto de la Conexión'!G143</f>
        <v>1.12</v>
      </c>
      <c r="P146" s="700">
        <f>+H146/'(2) Presupuesto de la Conexión'!H143</f>
        <v>1.12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 ht="12.75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8216.205872</v>
      </c>
      <c r="G147" s="927">
        <f>+'(2) Presupuesto de la Conexión'!G144*1.12</f>
        <v>7201.715920000001</v>
      </c>
      <c r="H147" s="927">
        <f>+'(2) Presupuesto de la Conexión'!H144*1.12</f>
        <v>7521.469200000001</v>
      </c>
      <c r="I147" s="701"/>
      <c r="J147" s="701"/>
      <c r="K147" s="701"/>
      <c r="L147" s="701"/>
      <c r="N147" s="700">
        <f>+F147/'(2) Presupuesto de la Conexión'!F144</f>
        <v>1.12</v>
      </c>
      <c r="O147" s="700">
        <f>+G147/'(2) Presupuesto de la Conexión'!G144</f>
        <v>1.12</v>
      </c>
      <c r="P147" s="700">
        <f>+H147/'(2) Presupuesto de la Conexión'!H144</f>
        <v>1.12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 ht="12.75">
      <c r="B148" s="769"/>
      <c r="C148" s="770"/>
      <c r="D148" s="771"/>
      <c r="E148" s="768" t="s">
        <v>108</v>
      </c>
      <c r="F148" s="927">
        <f>+'(2) Presupuesto de la Conexión'!F145*1.12</f>
        <v>8043.248416000001</v>
      </c>
      <c r="G148" s="927">
        <f>+'(2) Presupuesto de la Conexión'!G145*1.12</f>
        <v>7171.194016000001</v>
      </c>
      <c r="H148" s="927">
        <f>+'(2) Presupuesto de la Conexión'!H145*1.12</f>
        <v>7153.752928000001</v>
      </c>
      <c r="I148" s="701"/>
      <c r="J148" s="701"/>
      <c r="K148" s="701"/>
      <c r="L148" s="701"/>
      <c r="N148" s="700">
        <f>+F148/'(2) Presupuesto de la Conexión'!F145</f>
        <v>1.12</v>
      </c>
      <c r="O148" s="700">
        <f>+G148/'(2) Presupuesto de la Conexión'!G145</f>
        <v>1.12</v>
      </c>
      <c r="P148" s="700">
        <f>+H148/'(2) Presupuesto de la Conexión'!H145</f>
        <v>1.12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 ht="12.75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8457.474256000001</v>
      </c>
      <c r="G149" s="927">
        <f>+'(2) Presupuesto de la Conexión'!G146*1.12</f>
        <v>8063.596352000001</v>
      </c>
      <c r="H149" s="927">
        <f>+'(2) Presupuesto de la Conexión'!H146*1.12</f>
        <v>8967.626080000002</v>
      </c>
      <c r="I149" s="701"/>
      <c r="J149" s="701"/>
      <c r="K149" s="701"/>
      <c r="L149" s="701"/>
      <c r="N149" s="700">
        <f>+F149/'(2) Presupuesto de la Conexión'!F146</f>
        <v>1.12</v>
      </c>
      <c r="O149" s="700">
        <f>+G149/'(2) Presupuesto de la Conexión'!G146</f>
        <v>1.12</v>
      </c>
      <c r="P149" s="700">
        <f>+H149/'(2) Presupuesto de la Conexión'!H146</f>
        <v>1.12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 ht="12.75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9139.130112</v>
      </c>
      <c r="G150" s="927">
        <f>+'(2) Presupuesto de la Conexión'!G147*1.12</f>
        <v>8063.596352000001</v>
      </c>
      <c r="H150" s="927">
        <f>+'(2) Presupuesto de la Conexión'!H147*1.12</f>
        <v>8967.626080000002</v>
      </c>
      <c r="I150" s="701"/>
      <c r="J150" s="701"/>
      <c r="K150" s="701"/>
      <c r="L150" s="701"/>
      <c r="N150" s="700">
        <f>+F150/'(2) Presupuesto de la Conexión'!F147</f>
        <v>1.12</v>
      </c>
      <c r="O150" s="700">
        <f>+G150/'(2) Presupuesto de la Conexión'!G147</f>
        <v>1.12</v>
      </c>
      <c r="P150" s="700">
        <f>+H150/'(2) Presupuesto de la Conexión'!H147</f>
        <v>1.12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 ht="12.75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8201.671632000001</v>
      </c>
      <c r="G151" s="927">
        <f>+'(2) Presupuesto de la Conexión'!G148*1.12</f>
        <v>7897.906016000002</v>
      </c>
      <c r="H151" s="927">
        <f>+'(2) Presupuesto de la Conexión'!H148*1.12</f>
        <v>8169.696304000002</v>
      </c>
      <c r="I151" s="701"/>
      <c r="J151" s="701"/>
      <c r="K151" s="701"/>
      <c r="L151" s="701"/>
      <c r="N151" s="700">
        <f>+F151/'(2) Presupuesto de la Conexión'!F148</f>
        <v>1.12</v>
      </c>
      <c r="O151" s="700">
        <f>+G151/'(2) Presupuesto de la Conexión'!G148</f>
        <v>1.12</v>
      </c>
      <c r="P151" s="700">
        <f>+H151/'(2) Presupuesto de la Conexión'!H148</f>
        <v>1.12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 ht="12.75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8201.671632000001</v>
      </c>
      <c r="G152" s="927">
        <f>+'(2) Presupuesto de la Conexión'!G149*1.12</f>
        <v>7897.906016000002</v>
      </c>
      <c r="H152" s="927">
        <f>+'(2) Presupuesto de la Conexión'!H149*1.12</f>
        <v>8169.696304000002</v>
      </c>
      <c r="I152" s="701"/>
      <c r="J152" s="701"/>
      <c r="K152" s="701"/>
      <c r="L152" s="701"/>
      <c r="N152" s="700">
        <f>+F152/'(2) Presupuesto de la Conexión'!F149</f>
        <v>1.12</v>
      </c>
      <c r="O152" s="700">
        <f>+G152/'(2) Presupuesto de la Conexión'!G149</f>
        <v>1.12</v>
      </c>
      <c r="P152" s="700">
        <f>+H152/'(2) Presupuesto de la Conexión'!H149</f>
        <v>1.12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 ht="12.75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1969.3895200000004</v>
      </c>
      <c r="G153" s="927">
        <f>+'(2) Presupuesto de la Conexión'!G150*1.12</f>
        <v>1844.3950560000003</v>
      </c>
      <c r="H153" s="927">
        <f>+'(2) Presupuesto de la Conexión'!H150*1.12</f>
        <v>2074.0360480000004</v>
      </c>
      <c r="I153" s="701"/>
      <c r="J153" s="701"/>
      <c r="K153" s="701"/>
      <c r="L153" s="701"/>
      <c r="N153" s="700">
        <f>+F153/'(2) Presupuesto de la Conexión'!F150</f>
        <v>1.12</v>
      </c>
      <c r="O153" s="700">
        <f>+G153/'(2) Presupuesto de la Conexión'!G150</f>
        <v>1.12</v>
      </c>
      <c r="P153" s="700">
        <f>+H153/'(2) Presupuesto de la Conexión'!H150</f>
        <v>1.12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 ht="12.75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1975.203216</v>
      </c>
      <c r="G154" s="927">
        <f>+'(2) Presupuesto de la Conexión'!G151*1.12</f>
        <v>1838.5813600000001</v>
      </c>
      <c r="H154" s="927">
        <f>+'(2) Presupuesto de la Conexión'!H151*1.12</f>
        <v>2075.489472</v>
      </c>
      <c r="I154" s="701"/>
      <c r="J154" s="701"/>
      <c r="K154" s="701"/>
      <c r="L154" s="701"/>
      <c r="N154" s="700">
        <f>+F154/'(2) Presupuesto de la Conexión'!F151</f>
        <v>1.12</v>
      </c>
      <c r="O154" s="700">
        <f>+G154/'(2) Presupuesto de la Conexión'!G151</f>
        <v>1.12</v>
      </c>
      <c r="P154" s="700">
        <f>+H154/'(2) Presupuesto de la Conexión'!H151</f>
        <v>1.12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 ht="12.75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1999.9114240000004</v>
      </c>
      <c r="G155" s="927">
        <f>+'(2) Presupuesto de la Conexión'!G152*1.12</f>
        <v>1860.3827200000003</v>
      </c>
      <c r="H155" s="927">
        <f>+'(2) Presupuesto de la Conexión'!H152*1.12</f>
        <v>2075.489472</v>
      </c>
      <c r="I155" s="701"/>
      <c r="J155" s="701"/>
      <c r="K155" s="701"/>
      <c r="L155" s="701"/>
      <c r="N155" s="700">
        <f>+F155/'(2) Presupuesto de la Conexión'!F152</f>
        <v>1.12</v>
      </c>
      <c r="O155" s="700">
        <f>+G155/'(2) Presupuesto de la Conexión'!G152</f>
        <v>1.12</v>
      </c>
      <c r="P155" s="700">
        <f>+H155/'(2) Presupuesto de la Conexión'!H152</f>
        <v>1.12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 ht="12.75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2043.5141440000004</v>
      </c>
      <c r="G156" s="927">
        <f>+'(2) Presupuesto de la Conexión'!G153*1.12</f>
        <v>1879.2772320000004</v>
      </c>
      <c r="H156" s="927">
        <f>+'(2) Presupuesto de la Conexión'!H153*1.12</f>
        <v>2079.849744</v>
      </c>
      <c r="I156" s="701"/>
      <c r="J156" s="701"/>
      <c r="K156" s="701"/>
      <c r="L156" s="701"/>
      <c r="N156" s="700">
        <f>+F156/'(2) Presupuesto de la Conexión'!F153</f>
        <v>1.12</v>
      </c>
      <c r="O156" s="700">
        <f>+G156/'(2) Presupuesto de la Conexión'!G153</f>
        <v>1.12</v>
      </c>
      <c r="P156" s="700">
        <f>+H156/'(2) Presupuesto de la Conexión'!H153</f>
        <v>1.12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 ht="12.75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8534.505728000002</v>
      </c>
      <c r="G157" s="927">
        <f>+'(2) Presupuesto de la Conexión'!G154*1.12</f>
        <v>7604.314368000001</v>
      </c>
      <c r="H157" s="927">
        <f>+'(2) Presupuesto de la Conexión'!H154*1.12</f>
        <v>8166.789456000001</v>
      </c>
      <c r="I157" s="701"/>
      <c r="J157" s="701"/>
      <c r="K157" s="701"/>
      <c r="L157" s="701"/>
      <c r="N157" s="700">
        <f>+F157/'(2) Presupuesto de la Conexión'!F154</f>
        <v>1.12</v>
      </c>
      <c r="O157" s="700">
        <f>+G157/'(2) Presupuesto de la Conexión'!G154</f>
        <v>1.12</v>
      </c>
      <c r="P157" s="700">
        <f>+H157/'(2) Presupuesto de la Conexión'!H154</f>
        <v>1.12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 ht="12.75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22440.866560000002</v>
      </c>
      <c r="G158" s="927">
        <f>+'(2) Presupuesto de la Conexión'!G155*1.12</f>
        <v>23500.412656000004</v>
      </c>
      <c r="H158" s="927">
        <f>+'(2) Presupuesto de la Conexión'!H155*1.12</f>
        <v>30132.386368000007</v>
      </c>
      <c r="I158" s="701"/>
      <c r="J158" s="701"/>
      <c r="K158" s="701"/>
      <c r="L158" s="701"/>
      <c r="N158" s="700">
        <f>+F158/'(2) Presupuesto de la Conexión'!F155</f>
        <v>1.12</v>
      </c>
      <c r="O158" s="700">
        <f>+G158/'(2) Presupuesto de la Conexión'!G155</f>
        <v>1.12</v>
      </c>
      <c r="P158" s="700">
        <f>+H158/'(2) Presupuesto de la Conexión'!H155</f>
        <v>1.12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 ht="12.75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36002.76590400001</v>
      </c>
      <c r="G159" s="927">
        <f>+'(2) Presupuesto de la Conexión'!G156*1.12</f>
        <v>37182.946192</v>
      </c>
      <c r="H159" s="927">
        <f>+'(2) Presupuesto de la Conexión'!H156*1.12</f>
        <v>29973.963152000004</v>
      </c>
      <c r="I159" s="701"/>
      <c r="J159" s="701"/>
      <c r="K159" s="701"/>
      <c r="L159" s="701"/>
      <c r="N159" s="700">
        <f>+F159/'(2) Presupuesto de la Conexión'!F156</f>
        <v>1.12</v>
      </c>
      <c r="O159" s="700">
        <f>+G159/'(2) Presupuesto de la Conexión'!G156</f>
        <v>1.12</v>
      </c>
      <c r="P159" s="700">
        <f>+H159/'(2) Presupuesto de la Conexión'!H156</f>
        <v>1.12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 ht="12.75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1188.9008320000003</v>
      </c>
      <c r="G160" s="927">
        <f>+'(2) Presupuesto de la Conexión'!G157*1.12</f>
        <v>1265.9323040000002</v>
      </c>
      <c r="H160" s="927">
        <f>+'(2) Presupuesto de la Conexión'!H157*1.12</f>
        <v>1598.7664000000002</v>
      </c>
      <c r="I160" s="701"/>
      <c r="J160" s="701"/>
      <c r="K160" s="701"/>
      <c r="L160" s="701"/>
      <c r="N160" s="700">
        <f>+F160/'(2) Presupuesto de la Conexión'!F157</f>
        <v>1.12</v>
      </c>
      <c r="O160" s="700">
        <f>+G160/'(2) Presupuesto de la Conexión'!G157</f>
        <v>1.12</v>
      </c>
      <c r="P160" s="700">
        <f>+H160/'(2) Presupuesto de la Conexión'!H157</f>
        <v>1.12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6" ht="12.75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1890.9046240000002</v>
      </c>
      <c r="G161" s="927">
        <f>+'(2) Presupuesto de la Conexión'!G158*1.12</f>
        <v>2289.1428</v>
      </c>
      <c r="H161" s="927">
        <f>+'(2) Presupuesto de la Conexión'!H158*1.12</f>
        <v>2584.1878720000004</v>
      </c>
      <c r="I161" s="701"/>
      <c r="J161" s="701"/>
      <c r="K161" s="701"/>
      <c r="L161" s="701"/>
      <c r="N161" s="700">
        <f>+F161/'(2) Presupuesto de la Conexión'!F158</f>
        <v>1.12</v>
      </c>
      <c r="O161" s="700">
        <f>+G161/'(2) Presupuesto de la Conexión'!G158</f>
        <v>1.12</v>
      </c>
      <c r="P161" s="700">
        <f>+H161/'(2) Presupuesto de la Conexión'!H158</f>
        <v>1.12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6" ht="12.75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77.03147200000002</v>
      </c>
      <c r="G162" s="927">
        <f>+'(2) Presupuesto de la Conexión'!G159*1.12</f>
        <v>77.03147200000002</v>
      </c>
      <c r="H162" s="927">
        <f>+'(2) Presupuesto de la Conexión'!H159*1.12</f>
        <v>77.03147200000002</v>
      </c>
      <c r="I162" s="701"/>
      <c r="J162" s="701"/>
      <c r="K162" s="701"/>
      <c r="L162" s="701"/>
      <c r="N162" s="700">
        <f>+F162/'(2) Presupuesto de la Conexión'!F159</f>
        <v>1.12</v>
      </c>
      <c r="O162" s="700">
        <f>+G162/'(2) Presupuesto de la Conexión'!G159</f>
        <v>1.12</v>
      </c>
      <c r="P162" s="700">
        <f>+H162/'(2) Presupuesto de la Conexión'!H159</f>
        <v>1.12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6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187.49169600000002</v>
      </c>
      <c r="G163" s="927">
        <f>+'(2) Presupuesto de la Conexión'!G160*1.12</f>
        <v>187.49169600000002</v>
      </c>
      <c r="H163" s="927">
        <f>+'(2) Presupuesto de la Conexión'!H160*1.12</f>
        <v>187.49169600000002</v>
      </c>
      <c r="I163" s="701"/>
      <c r="J163" s="701"/>
      <c r="K163" s="701"/>
      <c r="L163" s="701"/>
      <c r="N163" s="700">
        <f>+F163/'(2) Presupuesto de la Conexión'!F160</f>
        <v>1.12</v>
      </c>
      <c r="O163" s="700">
        <f>+G163/'(2) Presupuesto de la Conexión'!G160</f>
        <v>1.12</v>
      </c>
      <c r="P163" s="700">
        <f>+H163/'(2) Presupuesto de la Conexión'!H160</f>
        <v>1.12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6" ht="12.75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401.1450240000001</v>
      </c>
      <c r="G164" s="927">
        <f>+'(2) Presupuesto de la Conexión'!G161*1.12</f>
        <v>401.1450240000001</v>
      </c>
      <c r="H164" s="927">
        <f>+'(2) Presupuesto de la Conexión'!H161*1.12</f>
        <v>401.1450240000001</v>
      </c>
      <c r="I164" s="701"/>
      <c r="J164" s="701"/>
      <c r="K164" s="701"/>
      <c r="L164" s="701"/>
      <c r="N164" s="700">
        <f>+F164/'(2) Presupuesto de la Conexión'!F161</f>
        <v>1.12</v>
      </c>
      <c r="O164" s="700">
        <f>+G164/'(2) Presupuesto de la Conexión'!G161</f>
        <v>1.12</v>
      </c>
      <c r="P164" s="700">
        <f>+H164/'(2) Presupuesto de la Conexión'!H161</f>
        <v>1.12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6" ht="12.75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683.10928</v>
      </c>
      <c r="G165" s="927">
        <f>+'(2) Presupuesto de la Conexión'!G162*1.12</f>
        <v>683.10928</v>
      </c>
      <c r="H165" s="927">
        <f>+'(2) Presupuesto de la Conexión'!H162*1.12</f>
        <v>683.10928</v>
      </c>
      <c r="I165" s="701"/>
      <c r="J165" s="701"/>
      <c r="K165" s="701"/>
      <c r="L165" s="701"/>
      <c r="N165" s="700">
        <f>+F165/'(2) Presupuesto de la Conexión'!F162</f>
        <v>1.12</v>
      </c>
      <c r="O165" s="700">
        <f>+G165/'(2) Presupuesto de la Conexión'!G162</f>
        <v>1.12</v>
      </c>
      <c r="P165" s="700">
        <f>+H165/'(2) Presupuesto de la Conexión'!H162</f>
        <v>1.12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 ht="12.75">
      <c r="B166" s="791"/>
      <c r="C166" s="792"/>
      <c r="D166" s="793"/>
      <c r="E166" s="790" t="s">
        <v>123</v>
      </c>
      <c r="F166" s="927">
        <f>+'(2) Presupuesto de la Conexión'!F163*1.12</f>
        <v>222.37387200000003</v>
      </c>
      <c r="G166" s="927">
        <f>+'(2) Presupuesto de la Conexión'!G163*1.12</f>
        <v>222.37387200000003</v>
      </c>
      <c r="H166" s="927">
        <f>+'(2) Presupuesto de la Conexión'!H163*1.12</f>
        <v>222.37387200000003</v>
      </c>
      <c r="I166" s="701"/>
      <c r="J166" s="701"/>
      <c r="K166" s="701"/>
      <c r="L166" s="701"/>
      <c r="N166" s="700">
        <f>+F166/'(2) Presupuesto de la Conexión'!F163</f>
        <v>1.12</v>
      </c>
      <c r="O166" s="700">
        <f>+G166/'(2) Presupuesto de la Conexión'!G163</f>
        <v>1.12</v>
      </c>
      <c r="P166" s="700">
        <f>+H166/'(2) Presupuesto de la Conexión'!H163</f>
        <v>1.12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12" ht="12.75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12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12" ht="12.75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12" ht="12.75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2" ht="15">
      <c r="B172" s="796" t="s">
        <v>94</v>
      </c>
      <c r="C172" s="762" t="s">
        <v>406</v>
      </c>
      <c r="D172" s="924">
        <f>+'(2) Presupuesto de la Conexión'!D169*1.12</f>
        <v>155.10566400000002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</v>
      </c>
      <c r="T172" s="700">
        <v>104</v>
      </c>
      <c r="V172" s="700">
        <f>+IF(T172=D172,0,1)</f>
        <v>1</v>
      </c>
    </row>
    <row r="173" spans="2:22" ht="12.75">
      <c r="B173" s="797" t="s">
        <v>294</v>
      </c>
      <c r="C173" s="798" t="s">
        <v>92</v>
      </c>
      <c r="D173" s="924">
        <f>+'(2) Presupuesto de la Conexión'!D170*1.12</f>
        <v>216.33158400000005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</v>
      </c>
      <c r="T173" s="700">
        <v>168</v>
      </c>
      <c r="V173" s="700">
        <f>+IF(T173=D173,0,1)</f>
        <v>1</v>
      </c>
    </row>
    <row r="174" spans="2:22" ht="12.75">
      <c r="B174" s="797" t="s">
        <v>295</v>
      </c>
      <c r="C174" s="798" t="s">
        <v>92</v>
      </c>
      <c r="D174" s="924">
        <f>+'(2) Presupuesto de la Conexión'!D171*1.12</f>
        <v>239.46137600000006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</v>
      </c>
      <c r="T174" s="700">
        <v>205</v>
      </c>
      <c r="V174" s="700">
        <f>+IF(T174=D174,0,1)</f>
        <v>1</v>
      </c>
    </row>
    <row r="175" spans="2:22" ht="12.75">
      <c r="B175" s="797" t="s">
        <v>96</v>
      </c>
      <c r="C175" s="798" t="s">
        <v>92</v>
      </c>
      <c r="D175" s="924">
        <f>+'(2) Presupuesto de la Conexión'!D172*1.12</f>
        <v>108.84608000000003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</v>
      </c>
      <c r="T175" s="700">
        <v>145</v>
      </c>
      <c r="V175" s="700">
        <f>+IF(T175=D175,0,1)</f>
        <v>1</v>
      </c>
    </row>
    <row r="176" spans="2:24" ht="12.75">
      <c r="B176" s="797" t="s">
        <v>97</v>
      </c>
      <c r="C176" s="798" t="s">
        <v>92</v>
      </c>
      <c r="D176" s="924">
        <f>+'(2) Presupuesto de la Conexión'!D173*1.12</f>
        <v>171.43257600000004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 ht="12.75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13" width="11.421875" style="502" customWidth="1"/>
    <col min="14" max="28" width="0" style="502" hidden="1" customWidth="1"/>
    <col min="29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5" t="s">
        <v>248</v>
      </c>
      <c r="C11" s="1055"/>
      <c r="D11" s="1055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aca="true" t="shared" si="0" ref="O11:O30">+IF(N11=E11,0,1)</f>
        <v>1</v>
      </c>
    </row>
    <row r="12" spans="2:15" ht="15">
      <c r="B12" s="1050" t="s">
        <v>249</v>
      </c>
      <c r="C12" s="1050"/>
      <c r="D12" s="1050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0" t="s">
        <v>250</v>
      </c>
      <c r="C13" s="1050"/>
      <c r="D13" s="1050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0" t="s">
        <v>251</v>
      </c>
      <c r="C14" s="1050"/>
      <c r="D14" s="1050"/>
      <c r="E14" s="937">
        <f>CRER!D6*Factores!$B$7</f>
        <v>-0.011923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0" t="s">
        <v>252</v>
      </c>
      <c r="C15" s="1050"/>
      <c r="D15" s="1050"/>
      <c r="E15" s="937">
        <f>CRER!D7*Factores!$B$7</f>
        <v>-0.011923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0" t="s">
        <v>253</v>
      </c>
      <c r="C16" s="1050"/>
      <c r="D16" s="1050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5" ht="15">
      <c r="B17" s="1050" t="s">
        <v>263</v>
      </c>
      <c r="C17" s="1050"/>
      <c r="D17" s="1050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5" ht="15">
      <c r="B18" s="1050" t="s">
        <v>254</v>
      </c>
      <c r="C18" s="1050"/>
      <c r="D18" s="1050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5" ht="15">
      <c r="B19" s="1050" t="s">
        <v>264</v>
      </c>
      <c r="C19" s="1050"/>
      <c r="D19" s="1050"/>
      <c r="E19" s="937">
        <f>CRER!D11*Factores!$B$7</f>
        <v>-0.011923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5" ht="15">
      <c r="B20" s="1050" t="s">
        <v>265</v>
      </c>
      <c r="C20" s="1050"/>
      <c r="D20" s="1050"/>
      <c r="E20" s="937">
        <f>CRER!D12*Factores!$B$7</f>
        <v>-0.011923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5" ht="15">
      <c r="B21" s="1050" t="s">
        <v>255</v>
      </c>
      <c r="C21" s="1050"/>
      <c r="D21" s="1050"/>
      <c r="E21" s="937">
        <f>CRER!D13*Factores!$B$7</f>
        <v>-0.011923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5" ht="15">
      <c r="B22" s="1050" t="s">
        <v>266</v>
      </c>
      <c r="C22" s="1050"/>
      <c r="D22" s="1050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5" ht="15">
      <c r="B23" s="1050" t="s">
        <v>256</v>
      </c>
      <c r="C23" s="1050"/>
      <c r="D23" s="1050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5" ht="15">
      <c r="B24" s="1050" t="s">
        <v>257</v>
      </c>
      <c r="C24" s="1050"/>
      <c r="D24" s="1050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5" ht="15">
      <c r="B25" s="1050" t="s">
        <v>267</v>
      </c>
      <c r="C25" s="1050"/>
      <c r="D25" s="1050"/>
      <c r="E25" s="937">
        <f>CRER!D17*Factores!$B$7</f>
        <v>-0.011923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5" ht="15">
      <c r="B26" s="1050" t="s">
        <v>258</v>
      </c>
      <c r="C26" s="1050"/>
      <c r="D26" s="1050"/>
      <c r="E26" s="937">
        <f>CRER!D18*Factores!$B$7</f>
        <v>-0.011923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5" ht="15">
      <c r="B27" s="1050" t="s">
        <v>259</v>
      </c>
      <c r="C27" s="1050"/>
      <c r="D27" s="1050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5" ht="15">
      <c r="B28" s="1050" t="s">
        <v>260</v>
      </c>
      <c r="C28" s="1050"/>
      <c r="D28" s="1050"/>
      <c r="E28" s="937">
        <f>CRER!D21*Factores!$B$7</f>
        <v>0.011923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5" ht="15">
      <c r="B29" s="1050" t="s">
        <v>261</v>
      </c>
      <c r="C29" s="1050"/>
      <c r="D29" s="1050"/>
      <c r="E29" s="937">
        <f>CRER!D22*Factores!$B$7</f>
        <v>-0.011923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0" t="s">
        <v>262</v>
      </c>
      <c r="C30" s="1050"/>
      <c r="D30" s="1050"/>
      <c r="E30" s="937">
        <f>CRER!D23*Factores!$B$7</f>
        <v>-0.011923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'Resolución 137-2019-OS_CD'!G166*Factores!$B$7</f>
        <v>0.35768999999999995</v>
      </c>
      <c r="H37" s="929">
        <f>'Resolución 137-2019-OS_CD'!H166*Factores!$B$7</f>
        <v>0.4888429999999999</v>
      </c>
      <c r="I37" s="701"/>
      <c r="J37" s="701"/>
      <c r="K37" s="967"/>
      <c r="L37" s="701"/>
      <c r="N37" s="502">
        <v>0.27</v>
      </c>
      <c r="O37" s="502">
        <v>0.36</v>
      </c>
      <c r="Q37" s="502">
        <f aca="true" t="shared" si="1" ref="Q37:Q59">+IF(N37=G37,0,1)</f>
        <v>1</v>
      </c>
      <c r="R37" s="502">
        <f aca="true" t="shared" si="2" ref="R37:R59">+IF(O37=H37,0,1)</f>
        <v>1</v>
      </c>
    </row>
    <row r="38" spans="2:18" ht="12.75">
      <c r="B38" s="715"/>
      <c r="C38" s="810"/>
      <c r="D38" s="749"/>
      <c r="E38" s="717"/>
      <c r="F38" s="714" t="s">
        <v>87</v>
      </c>
      <c r="G38" s="929">
        <f>'Resolución 137-2019-OS_CD'!G167*Factores!$B$7</f>
        <v>0.23846</v>
      </c>
      <c r="H38" s="929">
        <f>'Resolución 137-2019-OS_CD'!H167*Factores!$B$7</f>
        <v>0.35768999999999995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 ht="12.75">
      <c r="B39" s="715"/>
      <c r="C39" s="810"/>
      <c r="D39" s="749"/>
      <c r="E39" s="717"/>
      <c r="F39" s="714" t="s">
        <v>270</v>
      </c>
      <c r="G39" s="929">
        <f>'Resolución 137-2019-OS_CD'!G168*Factores!$B$7</f>
        <v>0.23846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 ht="12.75">
      <c r="B40" s="715"/>
      <c r="C40" s="810"/>
      <c r="D40" s="749"/>
      <c r="E40" s="717"/>
      <c r="F40" s="714" t="s">
        <v>88</v>
      </c>
      <c r="G40" s="929">
        <f>'Resolución 137-2019-OS_CD'!G169*Factores!$B$7</f>
        <v>0.23846</v>
      </c>
      <c r="H40" s="929">
        <f>'Resolución 137-2019-OS_CD'!H169*Factores!$B$7</f>
        <v>0.35768999999999995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 ht="12.75">
      <c r="B41" s="715"/>
      <c r="C41" s="810"/>
      <c r="D41" s="749"/>
      <c r="E41" s="717"/>
      <c r="F41" s="714" t="s">
        <v>271</v>
      </c>
      <c r="G41" s="929">
        <f>'Resolución 137-2019-OS_CD'!G170*Factores!$B$7</f>
        <v>0.28615199999999996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 ht="12.75">
      <c r="B42" s="715"/>
      <c r="C42" s="810"/>
      <c r="D42" s="751"/>
      <c r="E42" s="811"/>
      <c r="F42" s="714" t="s">
        <v>56</v>
      </c>
      <c r="G42" s="929">
        <f>'Resolución 137-2019-OS_CD'!G171*Factores!$B$7</f>
        <v>0.08346100000000001</v>
      </c>
      <c r="H42" s="929">
        <f>'Resolución 137-2019-OS_CD'!H171*Factores!$B$7</f>
        <v>0.202691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'Resolución 137-2019-OS_CD'!G172*Factores!$B$7</f>
        <v>0.405382</v>
      </c>
      <c r="H43" s="929">
        <f>'Resolución 137-2019-OS_CD'!H172*Factores!$B$7</f>
        <v>0.4888429999999999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 ht="12.75">
      <c r="B44" s="715"/>
      <c r="C44" s="810"/>
      <c r="D44" s="749"/>
      <c r="E44" s="717"/>
      <c r="F44" s="714" t="s">
        <v>87</v>
      </c>
      <c r="G44" s="929">
        <f>'Resolución 137-2019-OS_CD'!G173*Factores!$B$7</f>
        <v>0.23846</v>
      </c>
      <c r="H44" s="929">
        <f>'Resolución 137-2019-OS_CD'!H173*Factores!$B$7</f>
        <v>0.35768999999999995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 ht="12.75">
      <c r="B45" s="715"/>
      <c r="C45" s="810"/>
      <c r="D45" s="749"/>
      <c r="E45" s="717"/>
      <c r="F45" s="714" t="s">
        <v>88</v>
      </c>
      <c r="G45" s="929">
        <f>'Resolución 137-2019-OS_CD'!G174*Factores!$B$7</f>
        <v>0.23846</v>
      </c>
      <c r="H45" s="929">
        <f>'Resolución 137-2019-OS_CD'!H174*Factores!$B$7</f>
        <v>0.35768999999999995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 ht="12.75">
      <c r="B46" s="715"/>
      <c r="C46" s="810"/>
      <c r="D46" s="749"/>
      <c r="E46" s="717"/>
      <c r="F46" s="721" t="s">
        <v>56</v>
      </c>
      <c r="G46" s="929">
        <f>'Resolución 137-2019-OS_CD'!G175*Factores!$B$7</f>
        <v>0.08346100000000001</v>
      </c>
      <c r="H46" s="929">
        <f>'Resolución 137-2019-OS_CD'!H175*Factores!$B$7</f>
        <v>0.202691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'Resolución 137-2019-OS_CD'!G176*Factores!$B$7</f>
        <v>0.7273029999999999</v>
      </c>
      <c r="H47" s="929">
        <f>'Resolución 137-2019-OS_CD'!H176*Factores!$B$7</f>
        <v>0.8465329999999999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 ht="12.75">
      <c r="B48" s="715"/>
      <c r="C48" s="715"/>
      <c r="D48" s="812"/>
      <c r="E48" s="717"/>
      <c r="F48" s="714" t="s">
        <v>60</v>
      </c>
      <c r="G48" s="929">
        <f>'Resolución 137-2019-OS_CD'!G177*Factores!$B$7</f>
        <v>0.524612</v>
      </c>
      <c r="H48" s="929">
        <f>'Resolución 137-2019-OS_CD'!H177*Factores!$B$7</f>
        <v>0.643842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8" ht="12.75">
      <c r="B49" s="715"/>
      <c r="C49" s="715"/>
      <c r="D49" s="812"/>
      <c r="E49" s="717"/>
      <c r="F49" s="714" t="s">
        <v>56</v>
      </c>
      <c r="G49" s="929">
        <f>'Resolución 137-2019-OS_CD'!G178*Factores!$B$7</f>
        <v>0.16692200000000001</v>
      </c>
      <c r="H49" s="929">
        <f>'Resolución 137-2019-OS_CD'!H178*Factores!$B$7</f>
        <v>0.23846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8" ht="12.75">
      <c r="B50" s="715"/>
      <c r="C50" s="715"/>
      <c r="D50" s="812"/>
      <c r="E50" s="717"/>
      <c r="F50" s="714" t="s">
        <v>272</v>
      </c>
      <c r="G50" s="929">
        <f>'Resolución 137-2019-OS_CD'!G179*Factores!$B$7</f>
        <v>0.8823019999999999</v>
      </c>
      <c r="H50" s="929">
        <f>'Resolución 137-2019-OS_CD'!H179*Factores!$B$7</f>
        <v>1.0015319999999999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8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'Resolución 137-2019-OS_CD'!G180*Factores!$B$7</f>
        <v>0.7273029999999999</v>
      </c>
      <c r="H51" s="929">
        <f>'Resolución 137-2019-OS_CD'!H180*Factores!$B$7</f>
        <v>0.8465329999999999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8" ht="12.75">
      <c r="B52" s="715"/>
      <c r="C52" s="715"/>
      <c r="D52" s="812"/>
      <c r="E52" s="717"/>
      <c r="F52" s="714" t="s">
        <v>60</v>
      </c>
      <c r="G52" s="929">
        <f>'Resolución 137-2019-OS_CD'!G181*Factores!$B$7</f>
        <v>0.524612</v>
      </c>
      <c r="H52" s="929">
        <f>'Resolución 137-2019-OS_CD'!H181*Factores!$B$7</f>
        <v>0.643842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8" ht="12.75">
      <c r="B53" s="715"/>
      <c r="C53" s="715"/>
      <c r="D53" s="812"/>
      <c r="E53" s="717"/>
      <c r="F53" s="714" t="s">
        <v>56</v>
      </c>
      <c r="G53" s="929">
        <f>'Resolución 137-2019-OS_CD'!G182*Factores!$B$7</f>
        <v>0.16692200000000001</v>
      </c>
      <c r="H53" s="929">
        <f>'Resolución 137-2019-OS_CD'!H182*Factores!$B$7</f>
        <v>0.23846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8" ht="12.75">
      <c r="B54" s="715"/>
      <c r="C54" s="715"/>
      <c r="D54" s="812"/>
      <c r="E54" s="717"/>
      <c r="F54" s="714" t="s">
        <v>272</v>
      </c>
      <c r="G54" s="929">
        <f>'Resolución 137-2019-OS_CD'!G183*Factores!$B$7</f>
        <v>0.929994</v>
      </c>
      <c r="H54" s="929">
        <f>'Resolución 137-2019-OS_CD'!H183*Factores!$B$7</f>
        <v>1.049224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8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'Resolución 137-2019-OS_CD'!G184*Factores!$B$8</f>
        <v>1.1955749999999998</v>
      </c>
      <c r="H55" s="929">
        <f>'Resolución 137-2019-OS_CD'!H184*Factores!$B$8</f>
        <v>1.40952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8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'Resolución 137-2019-OS_CD'!G185*Factores!$B$8</f>
        <v>1.271085</v>
      </c>
      <c r="H56" s="929">
        <f>'Resolución 137-2019-OS_CD'!H185*Factores!$B$8</f>
        <v>1.66122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8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'Resolución 137-2019-OS_CD'!H186*Factores!$B$8</f>
        <v>2.29047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8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'Resolución 137-2019-OS_CD'!H187*Factores!$B$8</f>
        <v>2.982645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'Resolución 137-2019-OS_CD'!H188*Factores!$B$8</f>
        <v>3.234345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2.7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2" ht="12.75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2" ht="12.75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 ht="12.75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0.28615199999999996</v>
      </c>
      <c r="H69" s="742"/>
      <c r="I69" s="701"/>
      <c r="J69" s="701"/>
      <c r="K69" s="701"/>
      <c r="L69" s="701"/>
      <c r="N69" s="504">
        <v>0.21</v>
      </c>
      <c r="O69" s="503"/>
      <c r="P69" s="504">
        <f aca="true" t="shared" si="3" ref="P69:P74">+IF(N69=G69,0,1)</f>
        <v>1</v>
      </c>
      <c r="Q69" s="504"/>
    </row>
    <row r="70" spans="2:17" ht="12.75">
      <c r="B70" s="818"/>
      <c r="C70" s="818"/>
      <c r="D70" s="819"/>
      <c r="E70" s="819"/>
      <c r="F70" s="732" t="s">
        <v>88</v>
      </c>
      <c r="G70" s="928">
        <f>+'Resolución 137-2019-OS_CD'!G199*Factores!$B$7</f>
        <v>0.321921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 ht="12.75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0.321921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 ht="12.75">
      <c r="B72" s="819"/>
      <c r="C72" s="819"/>
      <c r="D72" s="819"/>
      <c r="E72" s="734"/>
      <c r="F72" s="732" t="s">
        <v>88</v>
      </c>
      <c r="G72" s="928">
        <f>+'Resolución 137-2019-OS_CD'!G201*Factores!$B$7</f>
        <v>0.321921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 ht="12.75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0.5603809999999999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0.608073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2" ht="12.75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2.75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2" ht="12.75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2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2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8" ht="12.75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0.7273029999999999</v>
      </c>
      <c r="H82" s="929">
        <f>'Resolución 137-2019-OS_CD'!H211*Factores!$B$7</f>
        <v>0.8465329999999999</v>
      </c>
      <c r="I82" s="701"/>
      <c r="J82" s="701"/>
      <c r="K82" s="701"/>
      <c r="L82" s="701"/>
      <c r="N82" s="502">
        <v>0.51</v>
      </c>
      <c r="O82" s="502">
        <v>0.63</v>
      </c>
      <c r="Q82" s="502">
        <f aca="true" t="shared" si="4" ref="Q82:Q94">+IF(N82=G82,0,1)</f>
        <v>1</v>
      </c>
      <c r="R82" s="502">
        <f aca="true" t="shared" si="5" ref="R82:R94">+IF(O82=H82,0,1)</f>
        <v>1</v>
      </c>
    </row>
    <row r="83" spans="2:18" ht="12.75">
      <c r="B83" s="715"/>
      <c r="C83" s="715"/>
      <c r="D83" s="812"/>
      <c r="E83" s="717"/>
      <c r="F83" s="714" t="s">
        <v>60</v>
      </c>
      <c r="G83" s="929">
        <f>'Resolución 137-2019-OS_CD'!G212*Factores!$B$7</f>
        <v>0.524612</v>
      </c>
      <c r="H83" s="929">
        <f>'Resolución 137-2019-OS_CD'!H212*Factores!$B$7</f>
        <v>0.6796109999999999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8" ht="12.75">
      <c r="B84" s="715"/>
      <c r="C84" s="715"/>
      <c r="D84" s="812"/>
      <c r="E84" s="717"/>
      <c r="F84" s="714" t="s">
        <v>56</v>
      </c>
      <c r="G84" s="929">
        <f>'Resolución 137-2019-OS_CD'!G213*Factores!$B$7</f>
        <v>0.16692200000000001</v>
      </c>
      <c r="H84" s="929">
        <f>'Resolución 137-2019-OS_CD'!H213*Factores!$B$7</f>
        <v>0.28615199999999996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8" ht="12.75">
      <c r="B85" s="715"/>
      <c r="C85" s="715"/>
      <c r="D85" s="812"/>
      <c r="E85" s="717"/>
      <c r="F85" s="714" t="s">
        <v>272</v>
      </c>
      <c r="G85" s="929">
        <f>'Resolución 137-2019-OS_CD'!G214*Factores!$B$7</f>
        <v>0.8823019999999999</v>
      </c>
      <c r="H85" s="929">
        <f>'Resolución 137-2019-OS_CD'!H214*Factores!$B$7</f>
        <v>1.0015319999999999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8" ht="12.75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0.7273029999999999</v>
      </c>
      <c r="H86" s="929">
        <f>'Resolución 137-2019-OS_CD'!H215*Factores!$B$7</f>
        <v>0.8465329999999999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8" ht="12.75">
      <c r="B87" s="715"/>
      <c r="C87" s="715"/>
      <c r="D87" s="812"/>
      <c r="E87" s="717"/>
      <c r="F87" s="714" t="s">
        <v>60</v>
      </c>
      <c r="G87" s="929">
        <f>'Resolución 137-2019-OS_CD'!G216*Factores!$B$7</f>
        <v>0.524612</v>
      </c>
      <c r="H87" s="929">
        <f>'Resolución 137-2019-OS_CD'!H216*Factores!$B$7</f>
        <v>0.6796109999999999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8" ht="12.75">
      <c r="B88" s="715"/>
      <c r="C88" s="715"/>
      <c r="D88" s="812"/>
      <c r="E88" s="717"/>
      <c r="F88" s="714" t="s">
        <v>56</v>
      </c>
      <c r="G88" s="929">
        <f>'Resolución 137-2019-OS_CD'!G217*Factores!$B$7</f>
        <v>0.16692200000000001</v>
      </c>
      <c r="H88" s="929">
        <f>'Resolución 137-2019-OS_CD'!H217*Factores!$B$7</f>
        <v>0.28615199999999996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8" ht="12.75">
      <c r="B89" s="715"/>
      <c r="C89" s="715"/>
      <c r="D89" s="812"/>
      <c r="E89" s="717"/>
      <c r="F89" s="714" t="s">
        <v>272</v>
      </c>
      <c r="G89" s="929">
        <f>'Resolución 137-2019-OS_CD'!G218*Factores!$B$7</f>
        <v>0.8823019999999999</v>
      </c>
      <c r="H89" s="929">
        <f>'Resolución 137-2019-OS_CD'!H218*Factores!$B$7</f>
        <v>1.0015319999999999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8" ht="12.75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1.145235</v>
      </c>
      <c r="H90" s="929">
        <f>'Resolución 137-2019-OS_CD'!H219*Factores!$B$8</f>
        <v>1.321425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8" ht="12.75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1.23333</v>
      </c>
      <c r="H91" s="929">
        <f>'Resolución 137-2019-OS_CD'!H220*Factores!$B$8</f>
        <v>1.4472749999999999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8" ht="12.75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1.875165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8" ht="12.75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2.5547549999999997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 ht="12.75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2.8064549999999997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2" ht="12.75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2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2" ht="12.75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2" ht="12.75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6" ht="12.75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0.5603809999999999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6" ht="12.75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0.608073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2" ht="12.75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2" ht="12.75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2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2" ht="12.75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2" ht="12.75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2" ht="12.75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 ht="12.75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1.0015319999999999</v>
      </c>
      <c r="H112" s="929">
        <f>'Resolución 137-2019-OS_CD'!H243*Factores!$B$7</f>
        <v>1.132685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aca="true" t="shared" si="6" ref="Q112:R117">+IF(N112=G112,0,1)</f>
        <v>1</v>
      </c>
      <c r="R112" s="502">
        <f t="shared" si="6"/>
        <v>1</v>
      </c>
    </row>
    <row r="113" spans="2:18" ht="12.7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1.0015319999999999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18" ht="12.7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1.573836</v>
      </c>
      <c r="H114" s="929">
        <f>'Resolución 137-2019-OS_CD'!H245*Factores!$B$7</f>
        <v>1.609605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18" ht="12.7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1.609605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18" ht="12.7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1.0015319999999999</v>
      </c>
      <c r="H116" s="929">
        <f>'Resolución 137-2019-OS_CD'!H247*Factores!$B$7</f>
        <v>1.132685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19" ht="12.7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1.573836</v>
      </c>
      <c r="H117" s="929">
        <f>'Resolución 137-2019-OS_CD'!H248*Factores!$B$7</f>
        <v>1.609605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12" ht="12.7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12" ht="12.7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12" ht="12.7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2.7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12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12" ht="12.7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12" ht="12.7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12" ht="12.7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 ht="12.7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6.711704999999999</v>
      </c>
      <c r="H128" s="929">
        <f>'Resolución 137-2019-OS_CD'!H259*Factores!$B$9</f>
        <v>15.041103</v>
      </c>
      <c r="I128" s="929">
        <f>'Resolución 137-2019-OS_CD'!I259*Factores!$B$9</f>
        <v>7.480396</v>
      </c>
      <c r="J128" s="929">
        <f>'Resolución 137-2019-OS_CD'!J259*Factores!$B$9</f>
        <v>17.289811</v>
      </c>
      <c r="K128" s="929">
        <f>'Resolución 137-2019-OS_CD'!K259*Factores!$B$9</f>
        <v>8.214668</v>
      </c>
      <c r="L128" s="929">
        <f>'Resolución 137-2019-OS_CD'!L259*Factores!$B$9</f>
        <v>19.194329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aca="true" t="shared" si="7" ref="V128:Y132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5" ht="12.75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7.985208</v>
      </c>
      <c r="H129" s="929">
        <f>'Resolución 137-2019-OS_CD'!H260*Factores!$B$9</f>
        <v>14.387141999999999</v>
      </c>
      <c r="I129" s="929">
        <f>'Resolución 137-2019-OS_CD'!I260*Factores!$B$9</f>
        <v>7.526287999999999</v>
      </c>
      <c r="J129" s="929">
        <f>'Resolución 137-2019-OS_CD'!J260*Factores!$B$9</f>
        <v>16.440809</v>
      </c>
      <c r="K129" s="929">
        <f>'Resolución 137-2019-OS_CD'!K260*Factores!$B$9</f>
        <v>8.214668</v>
      </c>
      <c r="L129" s="929">
        <f>'Resolución 137-2019-OS_CD'!L260*Factores!$B$9</f>
        <v>19.194329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5" ht="12.75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7.480396</v>
      </c>
      <c r="H130" s="929">
        <f>'Resolución 137-2019-OS_CD'!H261*Factores!$B$9</f>
        <v>14.146209</v>
      </c>
      <c r="I130" s="929">
        <f>'Resolución 137-2019-OS_CD'!I261*Factores!$B$9</f>
        <v>7.641018</v>
      </c>
      <c r="J130" s="929">
        <f>'Resolución 137-2019-OS_CD'!J261*Factores!$B$9</f>
        <v>16.131038</v>
      </c>
      <c r="K130" s="929">
        <f>'Resolución 137-2019-OS_CD'!K261*Factores!$B$9</f>
        <v>8.49002</v>
      </c>
      <c r="L130" s="929">
        <f>'Resolución 137-2019-OS_CD'!L261*Factores!$B$9</f>
        <v>20.19248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>+IF(N130=G130,0,1)</f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5" ht="12.75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7.595126</v>
      </c>
      <c r="H131" s="929">
        <f>'Resolución 137-2019-OS_CD'!H262*Factores!$B$9</f>
        <v>13.88233</v>
      </c>
      <c r="I131" s="929">
        <f>'Resolución 137-2019-OS_CD'!I262*Factores!$B$9</f>
        <v>7.641018</v>
      </c>
      <c r="J131" s="929">
        <f>'Resolución 137-2019-OS_CD'!J262*Factores!$B$9</f>
        <v>16.131038</v>
      </c>
      <c r="K131" s="929">
        <f>'Resolución 137-2019-OS_CD'!K262*Factores!$B$9</f>
        <v>8.60475</v>
      </c>
      <c r="L131" s="929">
        <f>'Resolución 137-2019-OS_CD'!L262*Factores!$B$9</f>
        <v>19.963019999999997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>+IF(N131=G131,0,1)</f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 ht="12.75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8.650642</v>
      </c>
      <c r="H132" s="929">
        <f>'Resolución 137-2019-OS_CD'!H263*Factores!$B$9</f>
        <v>14.111790000000001</v>
      </c>
      <c r="I132" s="929">
        <f>'Resolución 137-2019-OS_CD'!I263*Factores!$B$9</f>
        <v>8.065519</v>
      </c>
      <c r="J132" s="929">
        <f>'Resolución 137-2019-OS_CD'!J263*Factores!$B$9</f>
        <v>16.016308000000002</v>
      </c>
      <c r="K132" s="929">
        <f>'Resolución 137-2019-OS_CD'!K263*Factores!$B$9</f>
        <v>9.109562</v>
      </c>
      <c r="L132" s="929">
        <f>'Resolución 137-2019-OS_CD'!L263*Factores!$B$9</f>
        <v>19.309058999999998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>+IF(N132=G132,0,1)</f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5" t="s">
        <v>248</v>
      </c>
      <c r="C11" s="1055"/>
      <c r="D11" s="1055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0" t="s">
        <v>249</v>
      </c>
      <c r="C12" s="1050"/>
      <c r="D12" s="1050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0" t="s">
        <v>250</v>
      </c>
      <c r="C13" s="1050"/>
      <c r="D13" s="1050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2" ht="15">
      <c r="B14" s="1050" t="s">
        <v>251</v>
      </c>
      <c r="C14" s="1050"/>
      <c r="D14" s="1050"/>
      <c r="E14" s="937">
        <f>+'(3) Reposición'!E14</f>
        <v>-0.011923</v>
      </c>
      <c r="F14" s="701"/>
      <c r="G14" s="701"/>
      <c r="H14" s="701"/>
      <c r="I14" s="701"/>
      <c r="J14" s="701"/>
      <c r="K14" s="701"/>
      <c r="L14" s="701"/>
    </row>
    <row r="15" spans="2:14" ht="15">
      <c r="B15" s="1050" t="s">
        <v>252</v>
      </c>
      <c r="C15" s="1050"/>
      <c r="D15" s="1050"/>
      <c r="E15" s="937">
        <f>+'(3) Reposición'!E15*1.12</f>
        <v>-0.013353760000000001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</v>
      </c>
    </row>
    <row r="16" spans="2:14" ht="15">
      <c r="B16" s="1050" t="s">
        <v>253</v>
      </c>
      <c r="C16" s="1050"/>
      <c r="D16" s="1050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4" ht="15">
      <c r="B17" s="1050" t="s">
        <v>263</v>
      </c>
      <c r="C17" s="1050"/>
      <c r="D17" s="1050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4" ht="15">
      <c r="B18" s="1050" t="s">
        <v>254</v>
      </c>
      <c r="C18" s="1050"/>
      <c r="D18" s="1050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4" ht="15">
      <c r="B19" s="1050" t="s">
        <v>264</v>
      </c>
      <c r="C19" s="1050"/>
      <c r="D19" s="1050"/>
      <c r="E19" s="937">
        <f>+'(3) Reposición'!E19*1.12</f>
        <v>-0.013353760000000001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</v>
      </c>
    </row>
    <row r="20" spans="2:14" ht="15">
      <c r="B20" s="1050" t="s">
        <v>265</v>
      </c>
      <c r="C20" s="1050"/>
      <c r="D20" s="1050"/>
      <c r="E20" s="937">
        <f>+'(3) Reposición'!E20*1.12</f>
        <v>-0.013353760000000001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</v>
      </c>
    </row>
    <row r="21" spans="2:14" ht="15">
      <c r="B21" s="1050" t="s">
        <v>255</v>
      </c>
      <c r="C21" s="1050"/>
      <c r="D21" s="1050"/>
      <c r="E21" s="937">
        <f>+'(3) Reposición'!E21</f>
        <v>-0.011923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4" ht="15">
      <c r="B22" s="1050" t="s">
        <v>266</v>
      </c>
      <c r="C22" s="1050"/>
      <c r="D22" s="1050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4" ht="15">
      <c r="B23" s="1050" t="s">
        <v>256</v>
      </c>
      <c r="C23" s="1050"/>
      <c r="D23" s="1050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4" ht="15">
      <c r="B24" s="1050" t="s">
        <v>257</v>
      </c>
      <c r="C24" s="1050"/>
      <c r="D24" s="1050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4" ht="15">
      <c r="B25" s="1050" t="s">
        <v>267</v>
      </c>
      <c r="C25" s="1050"/>
      <c r="D25" s="1050"/>
      <c r="E25" s="937">
        <f>+'(3) Reposición'!E25</f>
        <v>-0.011923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4" ht="15">
      <c r="B26" s="1050" t="s">
        <v>258</v>
      </c>
      <c r="C26" s="1050"/>
      <c r="D26" s="1050"/>
      <c r="E26" s="937">
        <f>+'(3) Reposición'!E26*1.12</f>
        <v>-0.013353760000000001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</v>
      </c>
    </row>
    <row r="27" spans="2:14" ht="15">
      <c r="B27" s="1050" t="s">
        <v>259</v>
      </c>
      <c r="C27" s="1050"/>
      <c r="D27" s="1050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4" ht="15">
      <c r="B28" s="1050" t="s">
        <v>260</v>
      </c>
      <c r="C28" s="1050"/>
      <c r="D28" s="1050"/>
      <c r="E28" s="937">
        <f>+'(3) Reposición'!E28</f>
        <v>0.011923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2" ht="15">
      <c r="B29" s="1050" t="s">
        <v>261</v>
      </c>
      <c r="C29" s="1050"/>
      <c r="D29" s="1050"/>
      <c r="E29" s="937">
        <f>+'(3) Reposición'!E29</f>
        <v>-0.011923</v>
      </c>
      <c r="F29" s="701"/>
      <c r="G29" s="701"/>
      <c r="H29" s="701"/>
      <c r="I29" s="701"/>
      <c r="J29" s="701"/>
      <c r="K29" s="701"/>
      <c r="L29" s="701"/>
    </row>
    <row r="30" spans="2:16" ht="15">
      <c r="B30" s="1050" t="s">
        <v>262</v>
      </c>
      <c r="C30" s="1050"/>
      <c r="D30" s="1050"/>
      <c r="E30" s="937">
        <f>+'(3) Reposición'!E30*1.12</f>
        <v>-0.013353760000000001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</v>
      </c>
      <c r="P30" s="800"/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0.4006128</v>
      </c>
      <c r="H37" s="929">
        <f>+'(3) Reposición'!H37*1.12</f>
        <v>0.5475041599999999</v>
      </c>
      <c r="I37" s="701"/>
      <c r="J37" s="701"/>
      <c r="K37" s="701"/>
      <c r="L37" s="701"/>
      <c r="N37" s="502">
        <f>+G37/'(3) Reposición'!G37</f>
        <v>1.12</v>
      </c>
      <c r="O37" s="502">
        <f>+H37/'(3) Reposición'!H37</f>
        <v>1.12</v>
      </c>
    </row>
    <row r="38" spans="2:15" ht="12.75">
      <c r="B38" s="715"/>
      <c r="C38" s="810"/>
      <c r="D38" s="749"/>
      <c r="E38" s="717"/>
      <c r="F38" s="714" t="s">
        <v>87</v>
      </c>
      <c r="G38" s="929">
        <f>+'(3) Reposición'!G38*1.12</f>
        <v>0.2670752</v>
      </c>
      <c r="H38" s="929">
        <f>+'(3) Reposición'!H38*1.12</f>
        <v>0.4006128</v>
      </c>
      <c r="I38" s="701"/>
      <c r="J38" s="701"/>
      <c r="K38" s="701"/>
      <c r="L38" s="701"/>
      <c r="N38" s="502">
        <f>+G38/'(3) Reposición'!G38</f>
        <v>1.12</v>
      </c>
      <c r="O38" s="502">
        <f>+H38/'(3) Reposición'!H38</f>
        <v>1.12</v>
      </c>
    </row>
    <row r="39" spans="2:15" ht="12.75">
      <c r="B39" s="715"/>
      <c r="C39" s="810"/>
      <c r="D39" s="749"/>
      <c r="E39" s="717"/>
      <c r="F39" s="714" t="s">
        <v>270</v>
      </c>
      <c r="G39" s="929">
        <f>+'(3) Reposición'!G39*1.12</f>
        <v>0.2670752</v>
      </c>
      <c r="H39" s="929"/>
      <c r="I39" s="701"/>
      <c r="J39" s="701"/>
      <c r="K39" s="701"/>
      <c r="L39" s="701"/>
      <c r="N39" s="502">
        <f>+G39/'(3) Reposición'!G39</f>
        <v>1.12</v>
      </c>
      <c r="O39" s="502" t="e">
        <f>+H39/'(3) Reposición'!H39</f>
        <v>#DIV/0!</v>
      </c>
    </row>
    <row r="40" spans="2:15" ht="12.75">
      <c r="B40" s="715"/>
      <c r="C40" s="810"/>
      <c r="D40" s="749"/>
      <c r="E40" s="717"/>
      <c r="F40" s="714" t="s">
        <v>88</v>
      </c>
      <c r="G40" s="929">
        <f>+'(3) Reposición'!G40*1.12</f>
        <v>0.2670752</v>
      </c>
      <c r="H40" s="929">
        <f>+'(3) Reposición'!H40*1.12</f>
        <v>0.4006128</v>
      </c>
      <c r="I40" s="701"/>
      <c r="J40" s="701"/>
      <c r="K40" s="701"/>
      <c r="L40" s="701"/>
      <c r="N40" s="502">
        <f>+G40/'(3) Reposición'!G40</f>
        <v>1.12</v>
      </c>
      <c r="O40" s="502">
        <f>+H40/'(3) Reposición'!H40</f>
        <v>1.12</v>
      </c>
    </row>
    <row r="41" spans="2:15" ht="12.75">
      <c r="B41" s="715"/>
      <c r="C41" s="810"/>
      <c r="D41" s="749"/>
      <c r="E41" s="717"/>
      <c r="F41" s="714" t="s">
        <v>271</v>
      </c>
      <c r="G41" s="929">
        <f>+'(3) Reposición'!G41*1.12</f>
        <v>0.32049024</v>
      </c>
      <c r="H41" s="929"/>
      <c r="I41" s="701"/>
      <c r="J41" s="701"/>
      <c r="K41" s="701"/>
      <c r="L41" s="701"/>
      <c r="N41" s="502">
        <f>+G41/'(3) Reposición'!G41</f>
        <v>1.12</v>
      </c>
      <c r="O41" s="502" t="e">
        <f>+H41/'(3) Reposición'!H41</f>
        <v>#DIV/0!</v>
      </c>
    </row>
    <row r="42" spans="2:15" ht="12.75">
      <c r="B42" s="715"/>
      <c r="C42" s="810"/>
      <c r="D42" s="751"/>
      <c r="E42" s="811"/>
      <c r="F42" s="714" t="s">
        <v>56</v>
      </c>
      <c r="G42" s="929">
        <f>+'(3) Reposición'!G42*1.12</f>
        <v>0.09347632000000002</v>
      </c>
      <c r="H42" s="929">
        <f>+'(3) Reposición'!H42*1.12</f>
        <v>0.22701392000000004</v>
      </c>
      <c r="I42" s="701"/>
      <c r="J42" s="701"/>
      <c r="K42" s="701"/>
      <c r="L42" s="701"/>
      <c r="N42" s="502">
        <f>+G42/'(3) Reposición'!G42</f>
        <v>1.12</v>
      </c>
      <c r="O42" s="502">
        <f>+H42/'(3) Reposición'!H42</f>
        <v>1.12</v>
      </c>
    </row>
    <row r="43" spans="2:15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0.45402784000000007</v>
      </c>
      <c r="H43" s="929">
        <f>+'(3) Reposición'!H43*1.12</f>
        <v>0.5475041599999999</v>
      </c>
      <c r="I43" s="701"/>
      <c r="J43" s="701"/>
      <c r="K43" s="701"/>
      <c r="L43" s="701"/>
      <c r="N43" s="502">
        <f>+G43/'(3) Reposición'!G43</f>
        <v>1.12</v>
      </c>
      <c r="O43" s="502">
        <f>+H43/'(3) Reposición'!H43</f>
        <v>1.12</v>
      </c>
    </row>
    <row r="44" spans="2:15" ht="12.75">
      <c r="B44" s="715"/>
      <c r="C44" s="810"/>
      <c r="D44" s="749"/>
      <c r="E44" s="717"/>
      <c r="F44" s="714" t="s">
        <v>87</v>
      </c>
      <c r="G44" s="929">
        <f>+'(3) Reposición'!G44*1.12</f>
        <v>0.2670752</v>
      </c>
      <c r="H44" s="929">
        <f>+'(3) Reposición'!H44*1.12</f>
        <v>0.4006128</v>
      </c>
      <c r="I44" s="701"/>
      <c r="J44" s="701"/>
      <c r="K44" s="701"/>
      <c r="L44" s="701"/>
      <c r="N44" s="502">
        <f>+G44/'(3) Reposición'!G44</f>
        <v>1.12</v>
      </c>
      <c r="O44" s="502">
        <f>+H44/'(3) Reposición'!H44</f>
        <v>1.12</v>
      </c>
    </row>
    <row r="45" spans="2:15" ht="12.75">
      <c r="B45" s="715"/>
      <c r="C45" s="810"/>
      <c r="D45" s="749"/>
      <c r="E45" s="717"/>
      <c r="F45" s="714" t="s">
        <v>88</v>
      </c>
      <c r="G45" s="929">
        <f>+'(3) Reposición'!G45*1.12</f>
        <v>0.2670752</v>
      </c>
      <c r="H45" s="929">
        <f>+'(3) Reposición'!H45*1.12</f>
        <v>0.4006128</v>
      </c>
      <c r="I45" s="701"/>
      <c r="J45" s="701"/>
      <c r="K45" s="701"/>
      <c r="L45" s="701"/>
      <c r="N45" s="502">
        <f>+G45/'(3) Reposición'!G45</f>
        <v>1.12</v>
      </c>
      <c r="O45" s="502">
        <f>+H45/'(3) Reposición'!H45</f>
        <v>1.12</v>
      </c>
    </row>
    <row r="46" spans="2:15" ht="12.75">
      <c r="B46" s="715"/>
      <c r="C46" s="810"/>
      <c r="D46" s="749"/>
      <c r="E46" s="717"/>
      <c r="F46" s="721" t="s">
        <v>56</v>
      </c>
      <c r="G46" s="929">
        <f>+'(3) Reposición'!G46*1.12</f>
        <v>0.09347632000000002</v>
      </c>
      <c r="H46" s="929">
        <f>+'(3) Reposición'!H46*1.12</f>
        <v>0.22701392000000004</v>
      </c>
      <c r="I46" s="701"/>
      <c r="J46" s="701"/>
      <c r="K46" s="701"/>
      <c r="L46" s="701"/>
      <c r="N46" s="502">
        <f>+G46/'(3) Reposición'!G46</f>
        <v>1.12</v>
      </c>
      <c r="O46" s="502">
        <f>+H46/'(3) Reposición'!H46</f>
        <v>1.12</v>
      </c>
    </row>
    <row r="47" spans="2:15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0.81457936</v>
      </c>
      <c r="H47" s="929">
        <f>+'(3) Reposición'!H47*1.12</f>
        <v>0.9481169599999999</v>
      </c>
      <c r="I47" s="701"/>
      <c r="J47" s="701"/>
      <c r="K47" s="701"/>
      <c r="L47" s="701"/>
      <c r="N47" s="502">
        <f>+G47/'(3) Reposición'!G47</f>
        <v>1.12</v>
      </c>
      <c r="O47" s="502">
        <f>+H47/'(3) Reposición'!H47</f>
        <v>1.12</v>
      </c>
    </row>
    <row r="48" spans="2:15" ht="12.75">
      <c r="B48" s="715"/>
      <c r="C48" s="715"/>
      <c r="D48" s="812"/>
      <c r="E48" s="717"/>
      <c r="F48" s="714" t="s">
        <v>60</v>
      </c>
      <c r="G48" s="929">
        <f>+'(3) Reposición'!G48*1.12</f>
        <v>0.58756544</v>
      </c>
      <c r="H48" s="929">
        <f>+'(3) Reposición'!H48*1.12</f>
        <v>0.7211030400000001</v>
      </c>
      <c r="I48" s="701"/>
      <c r="J48" s="701"/>
      <c r="K48" s="701"/>
      <c r="L48" s="701"/>
      <c r="N48" s="502">
        <f>+G48/'(3) Reposición'!G48</f>
        <v>1.12</v>
      </c>
      <c r="O48" s="502">
        <f>+H48/'(3) Reposición'!H48</f>
        <v>1.12</v>
      </c>
    </row>
    <row r="49" spans="2:15" ht="12.75">
      <c r="B49" s="715"/>
      <c r="C49" s="715"/>
      <c r="D49" s="812"/>
      <c r="E49" s="717"/>
      <c r="F49" s="714" t="s">
        <v>56</v>
      </c>
      <c r="G49" s="929">
        <f>+'(3) Reposición'!G49*1.12</f>
        <v>0.18695264000000003</v>
      </c>
      <c r="H49" s="929">
        <f>+'(3) Reposición'!H49*1.12</f>
        <v>0.2670752</v>
      </c>
      <c r="I49" s="701"/>
      <c r="J49" s="701"/>
      <c r="K49" s="701"/>
      <c r="L49" s="701"/>
      <c r="N49" s="502">
        <f>+G49/'(3) Reposición'!G49</f>
        <v>1.12</v>
      </c>
      <c r="O49" s="502">
        <f>+H49/'(3) Reposición'!H49</f>
        <v>1.12</v>
      </c>
    </row>
    <row r="50" spans="2:15" ht="12.75">
      <c r="B50" s="715"/>
      <c r="C50" s="715"/>
      <c r="D50" s="812"/>
      <c r="E50" s="717"/>
      <c r="F50" s="714" t="s">
        <v>272</v>
      </c>
      <c r="G50" s="929">
        <f>+'(3) Reposición'!G50*1.12</f>
        <v>0.98817824</v>
      </c>
      <c r="H50" s="929">
        <f>+'(3) Reposición'!H50*1.12</f>
        <v>1.12171584</v>
      </c>
      <c r="I50" s="701"/>
      <c r="J50" s="701"/>
      <c r="K50" s="701"/>
      <c r="L50" s="701"/>
      <c r="N50" s="502">
        <f>+G50/'(3) Reposición'!G50</f>
        <v>1.12</v>
      </c>
      <c r="O50" s="502">
        <f>+H50/'(3) Reposición'!H50</f>
        <v>1.12</v>
      </c>
    </row>
    <row r="51" spans="2:15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0.81457936</v>
      </c>
      <c r="H51" s="929">
        <f>+'(3) Reposición'!H51*1.12</f>
        <v>0.9481169599999999</v>
      </c>
      <c r="I51" s="701"/>
      <c r="J51" s="701"/>
      <c r="K51" s="701"/>
      <c r="L51" s="701"/>
      <c r="N51" s="502">
        <f>+G51/'(3) Reposición'!G51</f>
        <v>1.12</v>
      </c>
      <c r="O51" s="502">
        <f>+H51/'(3) Reposición'!H51</f>
        <v>1.12</v>
      </c>
    </row>
    <row r="52" spans="2:15" ht="12.75">
      <c r="B52" s="715"/>
      <c r="C52" s="715"/>
      <c r="D52" s="812"/>
      <c r="E52" s="717"/>
      <c r="F52" s="714" t="s">
        <v>60</v>
      </c>
      <c r="G52" s="929">
        <f>+'(3) Reposición'!G52*1.12</f>
        <v>0.58756544</v>
      </c>
      <c r="H52" s="929">
        <f>+'(3) Reposición'!H52*1.12</f>
        <v>0.7211030400000001</v>
      </c>
      <c r="I52" s="701"/>
      <c r="J52" s="701"/>
      <c r="K52" s="701"/>
      <c r="L52" s="701"/>
      <c r="N52" s="502">
        <f>+G52/'(3) Reposición'!G52</f>
        <v>1.12</v>
      </c>
      <c r="O52" s="502">
        <f>+H52/'(3) Reposición'!H52</f>
        <v>1.12</v>
      </c>
    </row>
    <row r="53" spans="2:15" ht="12.75">
      <c r="B53" s="715"/>
      <c r="C53" s="715"/>
      <c r="D53" s="812"/>
      <c r="E53" s="717"/>
      <c r="F53" s="714" t="s">
        <v>56</v>
      </c>
      <c r="G53" s="929">
        <f>+'(3) Reposición'!G53*1.12</f>
        <v>0.18695264000000003</v>
      </c>
      <c r="H53" s="929">
        <f>+'(3) Reposición'!H53*1.12</f>
        <v>0.2670752</v>
      </c>
      <c r="I53" s="701"/>
      <c r="J53" s="701"/>
      <c r="K53" s="701"/>
      <c r="L53" s="701"/>
      <c r="N53" s="502">
        <f>+G53/'(3) Reposición'!G53</f>
        <v>1.12</v>
      </c>
      <c r="O53" s="502">
        <f>+H53/'(3) Reposición'!H53</f>
        <v>1.12</v>
      </c>
    </row>
    <row r="54" spans="2:15" ht="12.75">
      <c r="B54" s="715"/>
      <c r="C54" s="715"/>
      <c r="D54" s="812"/>
      <c r="E54" s="717"/>
      <c r="F54" s="714" t="s">
        <v>272</v>
      </c>
      <c r="G54" s="929">
        <f>+'(3) Reposición'!G54*1.12</f>
        <v>1.04159328</v>
      </c>
      <c r="H54" s="929">
        <f>+'(3) Reposición'!H54*1.12</f>
        <v>1.17513088</v>
      </c>
      <c r="I54" s="701"/>
      <c r="J54" s="701"/>
      <c r="K54" s="701"/>
      <c r="L54" s="701"/>
      <c r="N54" s="502">
        <f>+G54/'(3) Reposición'!G54</f>
        <v>1.12</v>
      </c>
      <c r="O54" s="502">
        <f>+H54/'(3) Reposición'!H54</f>
        <v>1.12</v>
      </c>
    </row>
    <row r="55" spans="2:15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1.339044</v>
      </c>
      <c r="H55" s="929">
        <f>+'(3) Reposición'!H55*1.12</f>
        <v>1.5786624000000002</v>
      </c>
      <c r="I55" s="701"/>
      <c r="J55" s="701"/>
      <c r="K55" s="701"/>
      <c r="L55" s="701"/>
      <c r="N55" s="502">
        <f>+G55/'(3) Reposición'!G55</f>
        <v>1.12</v>
      </c>
      <c r="O55" s="502">
        <f>+H55/'(3) Reposición'!H55</f>
        <v>1.12</v>
      </c>
    </row>
    <row r="56" spans="2:15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1.4236152000000002</v>
      </c>
      <c r="H56" s="929">
        <f>+'(3) Reposición'!H56*1.12</f>
        <v>1.8605664000000002</v>
      </c>
      <c r="I56" s="701"/>
      <c r="J56" s="701"/>
      <c r="K56" s="701"/>
      <c r="L56" s="701"/>
      <c r="N56" s="502">
        <f>+G56/'(3) Reposición'!G56</f>
        <v>1.12</v>
      </c>
      <c r="O56" s="502">
        <f>+H56/'(3) Reposición'!H56</f>
        <v>1.12</v>
      </c>
    </row>
    <row r="57" spans="2:15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2.5653264000000005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</v>
      </c>
    </row>
    <row r="58" spans="2:15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3.3405624000000005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3.6224664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</v>
      </c>
      <c r="S59" s="800"/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2" ht="12.75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 ht="12.75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0.32049024</v>
      </c>
      <c r="H68" s="742"/>
      <c r="I68" s="701"/>
      <c r="J68" s="701"/>
      <c r="K68" s="701"/>
      <c r="L68" s="701"/>
      <c r="N68" s="504">
        <f>+G68/'(3) Reposición'!G69</f>
        <v>1.12</v>
      </c>
      <c r="O68" s="503"/>
      <c r="P68" s="504"/>
      <c r="Q68" s="504"/>
    </row>
    <row r="69" spans="2:17" ht="12.75">
      <c r="B69" s="818"/>
      <c r="C69" s="818"/>
      <c r="D69" s="819"/>
      <c r="E69" s="819"/>
      <c r="F69" s="732" t="s">
        <v>88</v>
      </c>
      <c r="G69" s="928">
        <f>+'(3) Reposición'!G70*1.12</f>
        <v>0.36055152000000007</v>
      </c>
      <c r="H69" s="742"/>
      <c r="I69" s="701"/>
      <c r="J69" s="701"/>
      <c r="K69" s="701"/>
      <c r="L69" s="701"/>
      <c r="N69" s="504">
        <f>+G69/'(3) Reposición'!G70</f>
        <v>1.12</v>
      </c>
      <c r="O69" s="503"/>
      <c r="P69" s="504"/>
      <c r="Q69" s="504"/>
    </row>
    <row r="70" spans="2:17" ht="12.75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0.36055152000000007</v>
      </c>
      <c r="H70" s="742"/>
      <c r="I70" s="701"/>
      <c r="J70" s="701"/>
      <c r="K70" s="701"/>
      <c r="L70" s="701"/>
      <c r="N70" s="504">
        <f>+G70/'(3) Reposición'!G71</f>
        <v>1.12</v>
      </c>
      <c r="O70" s="503"/>
      <c r="P70" s="504"/>
      <c r="Q70" s="503"/>
    </row>
    <row r="71" spans="2:17" ht="12.75">
      <c r="B71" s="819"/>
      <c r="C71" s="819"/>
      <c r="D71" s="819"/>
      <c r="E71" s="734"/>
      <c r="F71" s="732" t="s">
        <v>88</v>
      </c>
      <c r="G71" s="928">
        <f>+'(3) Reposición'!G72*1.12</f>
        <v>0.36055152000000007</v>
      </c>
      <c r="H71" s="742"/>
      <c r="I71" s="701"/>
      <c r="J71" s="701"/>
      <c r="K71" s="701"/>
      <c r="L71" s="701"/>
      <c r="N71" s="504">
        <f>+G71/'(3) Reposición'!G72</f>
        <v>1.12</v>
      </c>
      <c r="O71" s="503"/>
      <c r="P71" s="504"/>
      <c r="Q71" s="503"/>
    </row>
    <row r="72" spans="2:17" ht="12.75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0.62762672</v>
      </c>
      <c r="H72" s="742"/>
      <c r="I72" s="701"/>
      <c r="J72" s="701"/>
      <c r="K72" s="701"/>
      <c r="L72" s="701"/>
      <c r="N72" s="504">
        <f>+G72/'(3) Reposición'!G73</f>
        <v>1.12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0.68104176</v>
      </c>
      <c r="H73" s="742"/>
      <c r="I73" s="701"/>
      <c r="J73" s="701"/>
      <c r="K73" s="701"/>
      <c r="L73" s="701"/>
      <c r="N73" s="504">
        <f>+G73/'(3) Reposición'!G74</f>
        <v>1.12</v>
      </c>
      <c r="O73" s="503"/>
      <c r="P73" s="504"/>
      <c r="Q73" s="801"/>
    </row>
    <row r="74" spans="2:12" ht="12.75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2" ht="12.75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2.75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2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2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5" ht="12.75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0.81457936</v>
      </c>
      <c r="H81" s="929">
        <f>+'(3) Reposición'!H82*1.12</f>
        <v>0.9481169599999999</v>
      </c>
      <c r="I81" s="701"/>
      <c r="J81" s="701"/>
      <c r="K81" s="701"/>
      <c r="L81" s="701"/>
      <c r="N81" s="502">
        <f>+G81/'(3) Reposición'!G82</f>
        <v>1.12</v>
      </c>
      <c r="O81" s="502">
        <f>+H81/'(3) Reposición'!H82</f>
        <v>1.12</v>
      </c>
    </row>
    <row r="82" spans="2:15" ht="12.75">
      <c r="B82" s="715"/>
      <c r="C82" s="715"/>
      <c r="D82" s="812"/>
      <c r="E82" s="717"/>
      <c r="F82" s="714" t="s">
        <v>60</v>
      </c>
      <c r="G82" s="929">
        <f>+'(3) Reposición'!G83*1.12</f>
        <v>0.58756544</v>
      </c>
      <c r="H82" s="929">
        <f>+'(3) Reposición'!H83*1.12</f>
        <v>0.7611643199999999</v>
      </c>
      <c r="I82" s="701"/>
      <c r="J82" s="701"/>
      <c r="K82" s="701"/>
      <c r="L82" s="701"/>
      <c r="N82" s="502">
        <f>+G82/'(3) Reposición'!G83</f>
        <v>1.12</v>
      </c>
      <c r="O82" s="502">
        <f>+H82/'(3) Reposición'!H83</f>
        <v>1.12</v>
      </c>
    </row>
    <row r="83" spans="2:15" ht="12.75">
      <c r="B83" s="715"/>
      <c r="C83" s="715"/>
      <c r="D83" s="812"/>
      <c r="E83" s="717"/>
      <c r="F83" s="714" t="s">
        <v>56</v>
      </c>
      <c r="G83" s="929">
        <f>+'(3) Reposición'!G84*1.12</f>
        <v>0.18695264000000003</v>
      </c>
      <c r="H83" s="929">
        <f>+'(3) Reposición'!H84*1.12</f>
        <v>0.32049024</v>
      </c>
      <c r="I83" s="701"/>
      <c r="J83" s="701"/>
      <c r="K83" s="701"/>
      <c r="L83" s="701"/>
      <c r="N83" s="502">
        <f>+G83/'(3) Reposición'!G84</f>
        <v>1.12</v>
      </c>
      <c r="O83" s="502">
        <f>+H83/'(3) Reposición'!H84</f>
        <v>1.12</v>
      </c>
    </row>
    <row r="84" spans="2:15" ht="12.75">
      <c r="B84" s="715"/>
      <c r="C84" s="715"/>
      <c r="D84" s="812"/>
      <c r="E84" s="717"/>
      <c r="F84" s="714" t="s">
        <v>272</v>
      </c>
      <c r="G84" s="929">
        <f>+'(3) Reposición'!G85*1.12</f>
        <v>0.98817824</v>
      </c>
      <c r="H84" s="929">
        <f>+'(3) Reposición'!H85*1.12</f>
        <v>1.12171584</v>
      </c>
      <c r="I84" s="701"/>
      <c r="J84" s="701"/>
      <c r="K84" s="701"/>
      <c r="L84" s="701"/>
      <c r="N84" s="502">
        <f>+G84/'(3) Reposición'!G85</f>
        <v>1.12</v>
      </c>
      <c r="O84" s="502">
        <f>+H84/'(3) Reposición'!H85</f>
        <v>1.12</v>
      </c>
    </row>
    <row r="85" spans="2:15" ht="12.75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0.81457936</v>
      </c>
      <c r="H85" s="929">
        <f>+'(3) Reposición'!H86*1.12</f>
        <v>0.9481169599999999</v>
      </c>
      <c r="I85" s="701"/>
      <c r="J85" s="701"/>
      <c r="K85" s="701"/>
      <c r="L85" s="701"/>
      <c r="N85" s="502">
        <f>+G85/'(3) Reposición'!G86</f>
        <v>1.12</v>
      </c>
      <c r="O85" s="502">
        <f>+H85/'(3) Reposición'!H86</f>
        <v>1.12</v>
      </c>
    </row>
    <row r="86" spans="2:15" ht="12.75">
      <c r="B86" s="715"/>
      <c r="C86" s="715"/>
      <c r="D86" s="812"/>
      <c r="E86" s="717"/>
      <c r="F86" s="714" t="s">
        <v>60</v>
      </c>
      <c r="G86" s="929">
        <f>+'(3) Reposición'!G87*1.12</f>
        <v>0.58756544</v>
      </c>
      <c r="H86" s="929">
        <f>+'(3) Reposición'!H87*1.12</f>
        <v>0.7611643199999999</v>
      </c>
      <c r="I86" s="701"/>
      <c r="J86" s="701"/>
      <c r="K86" s="701"/>
      <c r="L86" s="701"/>
      <c r="N86" s="502">
        <f>+G86/'(3) Reposición'!G87</f>
        <v>1.12</v>
      </c>
      <c r="O86" s="502">
        <f>+H86/'(3) Reposición'!H87</f>
        <v>1.12</v>
      </c>
    </row>
    <row r="87" spans="2:15" ht="12.75">
      <c r="B87" s="715"/>
      <c r="C87" s="715"/>
      <c r="D87" s="812"/>
      <c r="E87" s="717"/>
      <c r="F87" s="714" t="s">
        <v>56</v>
      </c>
      <c r="G87" s="929">
        <f>+'(3) Reposición'!G88*1.12</f>
        <v>0.18695264000000003</v>
      </c>
      <c r="H87" s="929">
        <f>+'(3) Reposición'!H88*1.12</f>
        <v>0.32049024</v>
      </c>
      <c r="I87" s="701"/>
      <c r="J87" s="701"/>
      <c r="K87" s="701"/>
      <c r="L87" s="701"/>
      <c r="N87" s="502">
        <f>+G87/'(3) Reposición'!G88</f>
        <v>1.12</v>
      </c>
      <c r="O87" s="502">
        <f>+H87/'(3) Reposición'!H88</f>
        <v>1.12</v>
      </c>
    </row>
    <row r="88" spans="2:15" ht="12.75">
      <c r="B88" s="715"/>
      <c r="C88" s="715"/>
      <c r="D88" s="812"/>
      <c r="E88" s="717"/>
      <c r="F88" s="714" t="s">
        <v>272</v>
      </c>
      <c r="G88" s="929">
        <f>+'(3) Reposición'!G89*1.12</f>
        <v>0.98817824</v>
      </c>
      <c r="H88" s="929">
        <f>+'(3) Reposición'!H89*1.12</f>
        <v>1.12171584</v>
      </c>
      <c r="I88" s="701"/>
      <c r="J88" s="701"/>
      <c r="K88" s="701"/>
      <c r="L88" s="701"/>
      <c r="N88" s="502">
        <f>+G88/'(3) Reposición'!G89</f>
        <v>1.12</v>
      </c>
      <c r="O88" s="502">
        <f>+H88/'(3) Reposición'!H89</f>
        <v>1.12</v>
      </c>
    </row>
    <row r="89" spans="2:15" ht="12.75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1.2826632000000002</v>
      </c>
      <c r="H89" s="929">
        <f>+'(3) Reposición'!H90*1.12</f>
        <v>1.4799960000000003</v>
      </c>
      <c r="I89" s="701"/>
      <c r="J89" s="701"/>
      <c r="K89" s="701"/>
      <c r="L89" s="701"/>
      <c r="N89" s="502">
        <f>+G89/'(3) Reposición'!G90</f>
        <v>1.12</v>
      </c>
      <c r="O89" s="502">
        <f>+H89/'(3) Reposición'!H90</f>
        <v>1.12</v>
      </c>
    </row>
    <row r="90" spans="2:15" ht="12.75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1.3813296000000002</v>
      </c>
      <c r="H90" s="929">
        <f>+'(3) Reposición'!H91*1.12</f>
        <v>1.620948</v>
      </c>
      <c r="I90" s="701"/>
      <c r="J90" s="701"/>
      <c r="K90" s="701"/>
      <c r="L90" s="701"/>
      <c r="N90" s="502">
        <f>+G90/'(3) Reposición'!G91</f>
        <v>1.12</v>
      </c>
      <c r="O90" s="502">
        <f>+H90/'(3) Reposición'!H91</f>
        <v>1.12</v>
      </c>
    </row>
    <row r="91" spans="2:15" ht="12.75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2.1001848</v>
      </c>
      <c r="I91" s="701"/>
      <c r="J91" s="701"/>
      <c r="K91" s="701"/>
      <c r="L91" s="701"/>
      <c r="O91" s="502">
        <f>+H91/'(3) Reposición'!H92</f>
        <v>1.12</v>
      </c>
    </row>
    <row r="92" spans="2:15" ht="12.75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2.8613256</v>
      </c>
      <c r="I92" s="701"/>
      <c r="J92" s="701"/>
      <c r="K92" s="701"/>
      <c r="L92" s="701"/>
      <c r="O92" s="502">
        <f>+H92/'(3) Reposición'!H93</f>
        <v>1.12</v>
      </c>
    </row>
    <row r="93" spans="2:19" ht="12.75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3.1432296</v>
      </c>
      <c r="I93" s="701"/>
      <c r="J93" s="701"/>
      <c r="K93" s="701"/>
      <c r="L93" s="701"/>
      <c r="O93" s="502">
        <f>+H93/'(3) Reposición'!H94</f>
        <v>1.12</v>
      </c>
      <c r="S93" s="802"/>
    </row>
    <row r="94" spans="2:12" ht="12.75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2" ht="12.75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2" ht="12.75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2" ht="12.75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 ht="12.75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0.62762672</v>
      </c>
      <c r="H102" s="742"/>
      <c r="I102" s="742"/>
      <c r="J102" s="701"/>
      <c r="K102" s="701"/>
      <c r="L102" s="701"/>
      <c r="N102" s="503">
        <f>+G102/'(3) Reposición'!G103</f>
        <v>1.12</v>
      </c>
      <c r="O102" s="504"/>
      <c r="P102" s="504"/>
    </row>
    <row r="103" spans="2:16" ht="12.75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0.68104176</v>
      </c>
      <c r="H103" s="742"/>
      <c r="I103" s="742"/>
      <c r="J103" s="701"/>
      <c r="K103" s="701"/>
      <c r="L103" s="701"/>
      <c r="N103" s="503">
        <f>+G103/'(3) Reposición'!G104</f>
        <v>1.12</v>
      </c>
      <c r="O103" s="504"/>
      <c r="P103" s="803"/>
    </row>
    <row r="104" spans="2:12" ht="12.75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2" ht="12.75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2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2" ht="12.75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2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2" ht="12.75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5" ht="12.75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1.12171584</v>
      </c>
      <c r="H111" s="929">
        <f>+'(3) Reposición'!H112*1.12</f>
        <v>1.2686072000000002</v>
      </c>
      <c r="I111" s="701"/>
      <c r="J111" s="701"/>
      <c r="K111" s="701"/>
      <c r="L111" s="701"/>
      <c r="N111" s="502">
        <f>+G111/'(3) Reposición'!G112</f>
        <v>1.12</v>
      </c>
      <c r="O111" s="502">
        <f>+H111/'(3) Reposición'!H112</f>
        <v>1.12</v>
      </c>
    </row>
    <row r="112" spans="2:15" ht="12.75">
      <c r="B112" s="715"/>
      <c r="C112" s="748"/>
      <c r="D112" s="749"/>
      <c r="E112" s="717"/>
      <c r="F112" s="714" t="s">
        <v>288</v>
      </c>
      <c r="G112" s="929">
        <f>+'(3) Reposición'!G113*1.12</f>
        <v>1.12171584</v>
      </c>
      <c r="H112" s="929"/>
      <c r="I112" s="701"/>
      <c r="J112" s="701"/>
      <c r="K112" s="701"/>
      <c r="L112" s="701"/>
      <c r="N112" s="502">
        <f>+G112/'(3) Reposición'!G113</f>
        <v>1.12</v>
      </c>
      <c r="O112" s="502" t="e">
        <f>+H112/'(3) Reposición'!H113</f>
        <v>#DIV/0!</v>
      </c>
    </row>
    <row r="113" spans="2:15" ht="12.75">
      <c r="B113" s="715"/>
      <c r="C113" s="748"/>
      <c r="D113" s="749"/>
      <c r="E113" s="717"/>
      <c r="F113" s="714" t="s">
        <v>150</v>
      </c>
      <c r="G113" s="929">
        <f>+'(3) Reposición'!G114*1.12</f>
        <v>1.76269632</v>
      </c>
      <c r="H113" s="929">
        <f>+'(3) Reposición'!H114*1.12</f>
        <v>1.8027576</v>
      </c>
      <c r="I113" s="701"/>
      <c r="J113" s="701"/>
      <c r="K113" s="701"/>
      <c r="L113" s="701"/>
      <c r="N113" s="502">
        <f>+G113/'(3) Reposición'!G114</f>
        <v>1.12</v>
      </c>
      <c r="O113" s="502">
        <f>+H113/'(3) Reposición'!H114</f>
        <v>1.12</v>
      </c>
    </row>
    <row r="114" spans="2:15" ht="12.75">
      <c r="B114" s="715"/>
      <c r="C114" s="748"/>
      <c r="D114" s="749"/>
      <c r="E114" s="717"/>
      <c r="F114" s="714" t="s">
        <v>289</v>
      </c>
      <c r="G114" s="929">
        <f>+'(3) Reposición'!G115*1.12</f>
        <v>1.8027576</v>
      </c>
      <c r="H114" s="929"/>
      <c r="I114" s="701"/>
      <c r="J114" s="701"/>
      <c r="K114" s="701"/>
      <c r="L114" s="701"/>
      <c r="N114" s="502">
        <f>+G114/'(3) Reposición'!G115</f>
        <v>1.12</v>
      </c>
      <c r="O114" s="502" t="e">
        <f>+H114/'(3) Reposición'!H115</f>
        <v>#DIV/0!</v>
      </c>
    </row>
    <row r="115" spans="2:15" ht="12.75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1.12171584</v>
      </c>
      <c r="H115" s="929">
        <f>+'(3) Reposición'!H116*1.12</f>
        <v>1.2686072000000002</v>
      </c>
      <c r="I115" s="701"/>
      <c r="J115" s="701"/>
      <c r="K115" s="701"/>
      <c r="L115" s="701"/>
      <c r="N115" s="502">
        <f>+G115/'(3) Reposición'!G116</f>
        <v>1.12</v>
      </c>
      <c r="O115" s="502">
        <f>+H115/'(3) Reposición'!H116</f>
        <v>1.12</v>
      </c>
    </row>
    <row r="116" spans="2:19" ht="12.75">
      <c r="B116" s="719"/>
      <c r="C116" s="750"/>
      <c r="D116" s="751"/>
      <c r="E116" s="734"/>
      <c r="F116" s="714" t="s">
        <v>150</v>
      </c>
      <c r="G116" s="929">
        <f>+'(3) Reposición'!G117*1.12</f>
        <v>1.76269632</v>
      </c>
      <c r="H116" s="929">
        <f>+'(3) Reposición'!H117*1.12</f>
        <v>1.8027576</v>
      </c>
      <c r="I116" s="701"/>
      <c r="J116" s="701"/>
      <c r="K116" s="701"/>
      <c r="L116" s="701"/>
      <c r="N116" s="502">
        <f>+G116/'(3) Reposición'!G117</f>
        <v>1.12</v>
      </c>
      <c r="O116" s="502">
        <f>+H116/'(3) Reposición'!H117</f>
        <v>1.12</v>
      </c>
      <c r="S116" s="799"/>
    </row>
    <row r="117" spans="2:12" ht="12.75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2" ht="12.75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2" ht="12.75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2" ht="12.75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2" ht="12.75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2" ht="12.75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2" ht="12.75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 ht="12.75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7.5171096</v>
      </c>
      <c r="H127" s="929">
        <f>+'(3) Reposición'!H128*1.12</f>
        <v>16.846035360000002</v>
      </c>
      <c r="I127" s="929">
        <f>+'(3) Reposición'!I128*1.12</f>
        <v>8.37804352</v>
      </c>
      <c r="J127" s="929">
        <f>+'(3) Reposición'!J128*1.12</f>
        <v>19.364588320000003</v>
      </c>
      <c r="K127" s="929">
        <f>+'(3) Reposición'!K128*1.12</f>
        <v>9.200428160000001</v>
      </c>
      <c r="L127" s="929">
        <f>+'(3) Reposición'!L128*1.12</f>
        <v>21.497648480000002</v>
      </c>
      <c r="N127" s="502">
        <f>+G127/'(3) Reposición'!G128</f>
        <v>1.12</v>
      </c>
      <c r="O127" s="502">
        <f>+H127/'(3) Reposición'!H128</f>
        <v>1.12</v>
      </c>
      <c r="P127" s="502">
        <f>+I127/'(3) Reposición'!I128</f>
        <v>1.12</v>
      </c>
      <c r="Q127" s="502">
        <f>+J127/'(3) Reposición'!J128</f>
        <v>1.12</v>
      </c>
      <c r="R127" s="502">
        <f>+K127/'(3) Reposición'!K128</f>
        <v>1.12</v>
      </c>
      <c r="S127" s="502">
        <f>+L127/'(3) Reposición'!L128</f>
        <v>1.12</v>
      </c>
    </row>
    <row r="128" spans="2:19" ht="12.75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8.94343296</v>
      </c>
      <c r="H128" s="929">
        <f>+'(3) Reposición'!H129*1.12</f>
        <v>16.11359904</v>
      </c>
      <c r="I128" s="929">
        <f>+'(3) Reposición'!I129*1.12</f>
        <v>8.42944256</v>
      </c>
      <c r="J128" s="929">
        <f>+'(3) Reposición'!J129*1.12</f>
        <v>18.413706080000004</v>
      </c>
      <c r="K128" s="929">
        <f>+'(3) Reposición'!K129*1.12</f>
        <v>9.200428160000001</v>
      </c>
      <c r="L128" s="929">
        <f>+'(3) Reposición'!L129*1.12</f>
        <v>21.497648480000002</v>
      </c>
      <c r="N128" s="502">
        <f>+G128/'(3) Reposición'!G129</f>
        <v>1.12</v>
      </c>
      <c r="O128" s="502">
        <f>+H128/'(3) Reposición'!H129</f>
        <v>1.12</v>
      </c>
      <c r="P128" s="502">
        <f>+I128/'(3) Reposición'!I129</f>
        <v>1.12</v>
      </c>
      <c r="Q128" s="502">
        <f>+J128/'(3) Reposición'!J129</f>
        <v>1.12</v>
      </c>
      <c r="R128" s="502">
        <f>+K128/'(3) Reposición'!K129</f>
        <v>1.12</v>
      </c>
      <c r="S128" s="502">
        <f>+L128/'(3) Reposición'!L129</f>
        <v>1.12</v>
      </c>
    </row>
    <row r="129" spans="2:19" ht="12.75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8.37804352</v>
      </c>
      <c r="H129" s="929">
        <f>+'(3) Reposición'!H130*1.12</f>
        <v>15.843754080000002</v>
      </c>
      <c r="I129" s="929">
        <f>+'(3) Reposición'!I130*1.12</f>
        <v>8.557940160000001</v>
      </c>
      <c r="J129" s="929">
        <f>+'(3) Reposición'!J130*1.12</f>
        <v>18.06676256</v>
      </c>
      <c r="K129" s="929">
        <f>+'(3) Reposición'!K130*1.12</f>
        <v>9.5088224</v>
      </c>
      <c r="L129" s="929">
        <f>+'(3) Reposición'!L130*1.12</f>
        <v>22.6155776</v>
      </c>
      <c r="N129" s="502">
        <f>+G129/'(3) Reposición'!G130</f>
        <v>1.12</v>
      </c>
      <c r="O129" s="502">
        <f>+H129/'(3) Reposición'!H130</f>
        <v>1.12</v>
      </c>
      <c r="P129" s="502">
        <f>+I129/'(3) Reposición'!I130</f>
        <v>1.12</v>
      </c>
      <c r="Q129" s="502">
        <f>+J129/'(3) Reposición'!J130</f>
        <v>1.12</v>
      </c>
      <c r="R129" s="502">
        <f>+K129/'(3) Reposición'!K130</f>
        <v>1.12</v>
      </c>
      <c r="S129" s="502">
        <f>+L129/'(3) Reposición'!L130</f>
        <v>1.12</v>
      </c>
    </row>
    <row r="130" spans="2:19" ht="12.75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8.50654112</v>
      </c>
      <c r="H130" s="929">
        <f>+'(3) Reposición'!H131*1.12</f>
        <v>15.548209600000002</v>
      </c>
      <c r="I130" s="929">
        <f>+'(3) Reposición'!I131*1.12</f>
        <v>8.557940160000001</v>
      </c>
      <c r="J130" s="929">
        <f>+'(3) Reposición'!J131*1.12</f>
        <v>18.06676256</v>
      </c>
      <c r="K130" s="929">
        <f>+'(3) Reposición'!K131*1.12</f>
        <v>9.63732</v>
      </c>
      <c r="L130" s="929">
        <f>+'(3) Reposición'!L131*1.12</f>
        <v>22.3585824</v>
      </c>
      <c r="N130" s="502">
        <f>+G130/'(3) Reposición'!G131</f>
        <v>1.12</v>
      </c>
      <c r="O130" s="502">
        <f>+H130/'(3) Reposición'!H131</f>
        <v>1.12</v>
      </c>
      <c r="P130" s="502">
        <f>+I130/'(3) Reposición'!I131</f>
        <v>1.12</v>
      </c>
      <c r="Q130" s="502">
        <f>+J130/'(3) Reposición'!J131</f>
        <v>1.12</v>
      </c>
      <c r="R130" s="502">
        <f>+K130/'(3) Reposición'!K131</f>
        <v>1.12</v>
      </c>
      <c r="S130" s="502">
        <f>+L130/'(3) Reposición'!L131</f>
        <v>1.12</v>
      </c>
    </row>
    <row r="131" spans="2:26" ht="12.75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9.68871904</v>
      </c>
      <c r="H131" s="929">
        <f>+'(3) Reposición'!H132*1.12</f>
        <v>15.805204800000002</v>
      </c>
      <c r="I131" s="929">
        <f>+'(3) Reposición'!I132*1.12</f>
        <v>9.03338128</v>
      </c>
      <c r="J131" s="929">
        <f>+'(3) Reposición'!J132*1.12</f>
        <v>17.938264960000005</v>
      </c>
      <c r="K131" s="929">
        <f>+'(3) Reposición'!K132*1.12</f>
        <v>10.202709440000001</v>
      </c>
      <c r="L131" s="929">
        <f>+'(3) Reposición'!L132*1.12</f>
        <v>21.626146079999998</v>
      </c>
      <c r="N131" s="502">
        <f>+G131/'(3) Reposición'!G132</f>
        <v>1.12</v>
      </c>
      <c r="O131" s="502">
        <f>+H131/'(3) Reposición'!H132</f>
        <v>1.12</v>
      </c>
      <c r="P131" s="502">
        <f>+I131/'(3) Reposición'!I132</f>
        <v>1.12</v>
      </c>
      <c r="Q131" s="502">
        <f>+J131/'(3) Reposición'!J132</f>
        <v>1.12</v>
      </c>
      <c r="R131" s="502">
        <f>+K131/'(3) Reposición'!K132</f>
        <v>1.12</v>
      </c>
      <c r="S131" s="502">
        <f>+L131/'(3) Reposición'!L132</f>
        <v>1.12</v>
      </c>
      <c r="Z131" s="802"/>
    </row>
    <row r="132" spans="2:12" ht="12.75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sheetProtection/>
  <mergeCells count="22"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836" customWidth="1"/>
    <col min="2" max="2" width="12.28125" style="834" customWidth="1"/>
    <col min="3" max="3" width="8.8515625" style="834" customWidth="1"/>
    <col min="4" max="4" width="8.57421875" style="834" customWidth="1"/>
    <col min="5" max="5" width="21.28125" style="834" customWidth="1"/>
    <col min="6" max="6" width="20.28125" style="834" customWidth="1"/>
    <col min="7" max="7" width="10.00390625" style="834" customWidth="1"/>
    <col min="8" max="8" width="10.7109375" style="834" bestFit="1" customWidth="1"/>
    <col min="9" max="9" width="11.42187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421875" style="834" customWidth="1"/>
    <col min="15" max="15" width="14.140625" style="834" customWidth="1"/>
    <col min="16" max="16" width="10.7109375" style="834" bestFit="1" customWidth="1"/>
    <col min="17" max="17" width="2.57421875" style="834" customWidth="1"/>
    <col min="18" max="61" width="11.421875" style="834" hidden="1" customWidth="1"/>
    <col min="62" max="62" width="1.5742187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52.7109375" style="836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64" ht="18.75">
      <c r="B4" s="588" t="str">
        <f>+Factores!A2</f>
        <v>Vigente a partir del 04/Jul/2022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16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 ht="12.75">
      <c r="B7" s="837"/>
      <c r="C7" s="837"/>
      <c r="D7" s="837"/>
      <c r="E7" s="837"/>
      <c r="F7" s="837"/>
      <c r="G7" s="837"/>
      <c r="H7" s="837"/>
      <c r="I7" s="1056" t="s">
        <v>307</v>
      </c>
      <c r="J7" s="1057"/>
      <c r="K7" s="1056" t="s">
        <v>308</v>
      </c>
      <c r="L7" s="1057"/>
      <c r="M7" s="1056" t="s">
        <v>309</v>
      </c>
      <c r="N7" s="1057"/>
      <c r="O7" s="1056" t="s">
        <v>310</v>
      </c>
      <c r="P7" s="1057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 ht="12.75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 ht="12.75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0.6636850000000001</v>
      </c>
    </row>
    <row r="10" spans="2:71" ht="12.75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1.411839</v>
      </c>
      <c r="H10" s="929">
        <f>'Resolución 137-2019-OS_CD'!H272*Factores!$B$17</f>
        <v>1.3032360000000003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aca="true" t="shared" si="0" ref="AD10:AN1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0.856757</v>
      </c>
    </row>
    <row r="11" spans="2:71" ht="12.75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1.0498290000000001</v>
      </c>
      <c r="J11" s="929">
        <f>+'Resolución 137-2019-OS_CD'!J273*Factores!$B$17</f>
        <v>0.9412260000000001</v>
      </c>
      <c r="K11" s="929">
        <f>+'Resolución 137-2019-OS_CD'!K273*Factores!$B$17</f>
        <v>1.1101640000000002</v>
      </c>
      <c r="L11" s="929">
        <f>+'Resolución 137-2019-OS_CD'!L273*Factores!$B$17</f>
        <v>1.0015610000000001</v>
      </c>
      <c r="M11" s="929">
        <f>+'Resolución 137-2019-OS_CD'!M273*Factores!$B$17</f>
        <v>1.3032360000000003</v>
      </c>
      <c r="N11" s="929">
        <f>+'Resolución 137-2019-OS_CD'!N273*Factores!$B$17</f>
        <v>1.194633</v>
      </c>
      <c r="O11" s="929">
        <f>+'Resolución 137-2019-OS_CD'!O273*Factores!$B$17</f>
        <v>1.363571</v>
      </c>
      <c r="P11" s="929">
        <f>+'Resolución 137-2019-OS_CD'!P273*Factores!$B$17</f>
        <v>1.254968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aca="true" t="shared" si="1" ref="AC11:AC31">+IF(R11=G11,0,1)</f>
        <v>0</v>
      </c>
      <c r="AD11" s="834">
        <f aca="true" t="shared" si="2" ref="AD11:AD32">+IF(S11=H11,0,1)</f>
        <v>0</v>
      </c>
      <c r="AE11" s="834">
        <f aca="true" t="shared" si="3" ref="AE11:AE32">+IF(T11=I11,0,1)</f>
        <v>1</v>
      </c>
      <c r="AF11" s="834">
        <f aca="true" t="shared" si="4" ref="AF11:AF32">+IF(U11=J11,0,1)</f>
        <v>1</v>
      </c>
      <c r="AG11" s="834">
        <f aca="true" t="shared" si="5" ref="AG11:AG32">+IF(V11=K11,0,1)</f>
        <v>1</v>
      </c>
      <c r="AH11" s="834">
        <f aca="true" t="shared" si="6" ref="AH11:AH32">+IF(W11=L11,0,1)</f>
        <v>1</v>
      </c>
      <c r="AI11" s="834">
        <f aca="true" t="shared" si="7" ref="AI11:AI32">+IF(X11=M11,0,1)</f>
        <v>1</v>
      </c>
      <c r="AJ11" s="834">
        <f aca="true" t="shared" si="8" ref="AJ11:AJ32">+IF(Y11=N11,0,1)</f>
        <v>1</v>
      </c>
      <c r="AK11" s="834">
        <f aca="true" t="shared" si="9" ref="AK11:AK32">+IF(Z11=O11,0,1)</f>
        <v>1</v>
      </c>
      <c r="AL11" s="834">
        <f aca="true" t="shared" si="10" ref="AL11:AL32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1.0498290000000001</v>
      </c>
    </row>
    <row r="12" spans="2:71" ht="12.75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1.254968</v>
      </c>
      <c r="J12" s="929"/>
      <c r="K12" s="929">
        <f>+'Resolución 137-2019-OS_CD'!K274*Factores!$B$17</f>
        <v>1.3273700000000002</v>
      </c>
      <c r="L12" s="929"/>
      <c r="M12" s="929">
        <f>+'Resolución 137-2019-OS_CD'!M274*Factores!$B$17</f>
        <v>1.5687100000000003</v>
      </c>
      <c r="N12" s="929"/>
      <c r="O12" s="929">
        <f>+'Resolución 137-2019-OS_CD'!O274*Factores!$B$17</f>
        <v>1.6411120000000003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1.1101640000000002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1.0498290000000001</v>
      </c>
      <c r="J13" s="929">
        <f>+'Resolución 137-2019-OS_CD'!J275*Factores!$B$17</f>
        <v>0.9412260000000001</v>
      </c>
      <c r="K13" s="929">
        <f>+'Resolución 137-2019-OS_CD'!K275*Factores!$B$17</f>
        <v>1.1101640000000002</v>
      </c>
      <c r="L13" s="929">
        <f>+'Resolución 137-2019-OS_CD'!L275*Factores!$B$17</f>
        <v>1.0015610000000001</v>
      </c>
      <c r="M13" s="929">
        <f>+'Resolución 137-2019-OS_CD'!M275*Factores!$B$17</f>
        <v>1.3032360000000003</v>
      </c>
      <c r="N13" s="929">
        <f>+'Resolución 137-2019-OS_CD'!N275*Factores!$B$17</f>
        <v>1.194633</v>
      </c>
      <c r="O13" s="929">
        <f>+'Resolución 137-2019-OS_CD'!O275*Factores!$B$17</f>
        <v>1.363571</v>
      </c>
      <c r="P13" s="929">
        <f>+'Resolución 137-2019-OS_CD'!P275*Factores!$B$17</f>
        <v>1.254968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1.3032360000000003</v>
      </c>
    </row>
    <row r="14" spans="2:71" ht="12.75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1.254968</v>
      </c>
      <c r="J14" s="929"/>
      <c r="K14" s="929">
        <f>+'Resolución 137-2019-OS_CD'!K276*Factores!$B$17</f>
        <v>1.3273700000000002</v>
      </c>
      <c r="L14" s="929"/>
      <c r="M14" s="929">
        <f>+'Resolución 137-2019-OS_CD'!M276*Factores!$B$17</f>
        <v>1.5687100000000003</v>
      </c>
      <c r="N14" s="929"/>
      <c r="O14" s="929">
        <f>+'Resolución 137-2019-OS_CD'!O276*Factores!$B$17</f>
        <v>1.6411120000000003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1.363571</v>
      </c>
    </row>
    <row r="15" spans="2:71" ht="12.75">
      <c r="B15" s="715"/>
      <c r="C15" s="716"/>
      <c r="D15" s="719"/>
      <c r="E15" s="811"/>
      <c r="F15" s="714" t="s">
        <v>56</v>
      </c>
      <c r="G15" s="929">
        <f>'Resolución 137-2019-OS_CD'!G277*Factores!$B$17</f>
        <v>0.6636850000000001</v>
      </c>
      <c r="H15" s="929">
        <f>'Resolución 137-2019-OS_CD'!H277*Factores!$B$17</f>
        <v>0.5550820000000001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1.411839</v>
      </c>
    </row>
    <row r="16" spans="2:71" ht="12.75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1.411839</v>
      </c>
      <c r="H16" s="929">
        <f>'Resolución 137-2019-OS_CD'!H278*Factores!$B$17</f>
        <v>1.3032360000000003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0.5550820000000001</v>
      </c>
    </row>
    <row r="17" spans="2:71" ht="12.75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1.0498290000000001</v>
      </c>
      <c r="J17" s="929">
        <f>'Resolución 137-2019-OS_CD'!J279*Factores!$B$17</f>
        <v>0.9412260000000001</v>
      </c>
      <c r="K17" s="929">
        <f>'Resolución 137-2019-OS_CD'!K279*Factores!$B$17</f>
        <v>1.1101640000000002</v>
      </c>
      <c r="L17" s="929">
        <f>'Resolución 137-2019-OS_CD'!L279*Factores!$B$17</f>
        <v>1.0015610000000001</v>
      </c>
      <c r="M17" s="929">
        <f>'Resolución 137-2019-OS_CD'!M279*Factores!$B$17</f>
        <v>1.3032360000000003</v>
      </c>
      <c r="N17" s="929">
        <f>'Resolución 137-2019-OS_CD'!N279*Factores!$B$17</f>
        <v>1.194633</v>
      </c>
      <c r="O17" s="929">
        <f>'Resolución 137-2019-OS_CD'!O279*Factores!$B$17</f>
        <v>1.363571</v>
      </c>
      <c r="P17" s="929">
        <f>'Resolución 137-2019-OS_CD'!P279*Factores!$B$17</f>
        <v>1.254968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0.8084890000000001</v>
      </c>
    </row>
    <row r="18" spans="2:71" ht="12.75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1.0498290000000001</v>
      </c>
      <c r="J18" s="929">
        <f>'Resolución 137-2019-OS_CD'!J280*Factores!$B$17</f>
        <v>0.9412260000000001</v>
      </c>
      <c r="K18" s="929">
        <f>'Resolución 137-2019-OS_CD'!K280*Factores!$B$17</f>
        <v>1.1101640000000002</v>
      </c>
      <c r="L18" s="929">
        <f>'Resolución 137-2019-OS_CD'!L280*Factores!$B$17</f>
        <v>1.0015610000000001</v>
      </c>
      <c r="M18" s="929">
        <f>'Resolución 137-2019-OS_CD'!M280*Factores!$B$17</f>
        <v>1.3032360000000003</v>
      </c>
      <c r="N18" s="929">
        <f>'Resolución 137-2019-OS_CD'!N280*Factores!$B$17</f>
        <v>1.194633</v>
      </c>
      <c r="O18" s="929">
        <f>'Resolución 137-2019-OS_CD'!O280*Factores!$B$17</f>
        <v>1.363571</v>
      </c>
      <c r="P18" s="929">
        <f>'Resolución 137-2019-OS_CD'!P280*Factores!$B$17</f>
        <v>1.254968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0.9412260000000001</v>
      </c>
    </row>
    <row r="19" spans="2:71" ht="12.75">
      <c r="B19" s="715"/>
      <c r="C19" s="716"/>
      <c r="D19" s="715"/>
      <c r="E19" s="717"/>
      <c r="F19" s="721" t="s">
        <v>56</v>
      </c>
      <c r="G19" s="929">
        <f>'Resolución 137-2019-OS_CD'!G281*Factores!$B$17</f>
        <v>0.6636850000000001</v>
      </c>
      <c r="H19" s="929">
        <f>'Resolución 137-2019-OS_CD'!H281*Factores!$B$17</f>
        <v>0.5550820000000001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1.0015610000000001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2.630606</v>
      </c>
      <c r="H20" s="929">
        <f>'Resolución 137-2019-OS_CD'!H282*Factores!$B$17</f>
        <v>2.5582040000000004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1.194633</v>
      </c>
    </row>
    <row r="21" spans="2:71" ht="12.75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1.254968</v>
      </c>
      <c r="J21" s="929">
        <f>'Resolución 137-2019-OS_CD'!J283*Factores!$B$17</f>
        <v>1.194633</v>
      </c>
      <c r="K21" s="929">
        <f>'Resolución 137-2019-OS_CD'!K283*Factores!$B$17</f>
        <v>1.254968</v>
      </c>
      <c r="L21" s="929">
        <f>'Resolución 137-2019-OS_CD'!L283*Factores!$B$17</f>
        <v>1.194633</v>
      </c>
      <c r="M21" s="929">
        <f>'Resolución 137-2019-OS_CD'!M283*Factores!$B$17</f>
        <v>1.399772</v>
      </c>
      <c r="N21" s="929">
        <f>'Resolución 137-2019-OS_CD'!N283*Factores!$B$17</f>
        <v>1.3273700000000002</v>
      </c>
      <c r="O21" s="929">
        <f>'Resolución 137-2019-OS_CD'!O283*Factores!$B$17</f>
        <v>1.399772</v>
      </c>
      <c r="P21" s="929">
        <f>'Resolución 137-2019-OS_CD'!P283*Factores!$B$17</f>
        <v>1.3273700000000002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</v>
      </c>
      <c r="Y21" s="834">
        <v>1.06</v>
      </c>
      <c r="Z21" s="834">
        <v>1.1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1.254968</v>
      </c>
    </row>
    <row r="22" spans="2:71" ht="12.75">
      <c r="B22" s="715"/>
      <c r="C22" s="716"/>
      <c r="D22" s="715"/>
      <c r="E22" s="717"/>
      <c r="F22" s="714" t="s">
        <v>56</v>
      </c>
      <c r="G22" s="929">
        <f>+'Resolución 137-2019-OS_CD'!G284*Factores!$B$17</f>
        <v>0.6516180000000001</v>
      </c>
      <c r="H22" s="929">
        <f>+'Resolución 137-2019-OS_CD'!H284*Factores!$B$17</f>
        <v>0.5792160000000001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1.3032360000000003</v>
      </c>
    </row>
    <row r="23" spans="2:71" ht="12.75">
      <c r="B23" s="715"/>
      <c r="C23" s="716"/>
      <c r="D23" s="715"/>
      <c r="E23" s="717"/>
      <c r="F23" s="714" t="s">
        <v>272</v>
      </c>
      <c r="G23" s="929">
        <f>+'Resolución 137-2019-OS_CD'!G285*Factores!$B$17</f>
        <v>3.028817</v>
      </c>
      <c r="H23" s="929">
        <f>+'Resolución 137-2019-OS_CD'!H285*Factores!$B$17</f>
        <v>2.9684820000000003</v>
      </c>
      <c r="I23" s="930"/>
      <c r="J23" s="930"/>
      <c r="K23" s="930"/>
      <c r="L23" s="930"/>
      <c r="M23" s="930"/>
      <c r="N23" s="930"/>
      <c r="O23" s="930"/>
      <c r="P23" s="930"/>
      <c r="R23" s="834">
        <v>2.24</v>
      </c>
      <c r="S23" s="834">
        <v>2.18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0.6516180000000001</v>
      </c>
    </row>
    <row r="24" spans="2:71" ht="12.75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2.630606</v>
      </c>
      <c r="H24" s="929">
        <f>+'Resolución 137-2019-OS_CD'!H286*Factores!$B$17</f>
        <v>2.5582040000000004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1.254968</v>
      </c>
    </row>
    <row r="25" spans="2:71" ht="12.75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1.254968</v>
      </c>
      <c r="J25" s="929">
        <f>+'Resolución 137-2019-OS_CD'!J287*Factores!$B$17</f>
        <v>1.194633</v>
      </c>
      <c r="K25" s="929">
        <f>+'Resolución 137-2019-OS_CD'!K287*Factores!$B$17</f>
        <v>1.254968</v>
      </c>
      <c r="L25" s="929">
        <f>+'Resolución 137-2019-OS_CD'!L287*Factores!$B$17</f>
        <v>1.194633</v>
      </c>
      <c r="M25" s="929">
        <f>+'Resolución 137-2019-OS_CD'!M287*Factores!$B$17</f>
        <v>1.399772</v>
      </c>
      <c r="N25" s="929">
        <f>+'Resolución 137-2019-OS_CD'!N287*Factores!$B$17</f>
        <v>1.3273700000000002</v>
      </c>
      <c r="O25" s="929">
        <f>+'Resolución 137-2019-OS_CD'!O287*Factores!$B$17</f>
        <v>1.399772</v>
      </c>
      <c r="P25" s="929">
        <f>+'Resolución 137-2019-OS_CD'!P287*Factores!$B$17</f>
        <v>1.3273700000000002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</v>
      </c>
      <c r="Y25" s="834">
        <v>1.06</v>
      </c>
      <c r="Z25" s="834">
        <v>1.1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1.399772</v>
      </c>
    </row>
    <row r="26" spans="2:71" ht="12.75">
      <c r="B26" s="715"/>
      <c r="C26" s="716"/>
      <c r="D26" s="715"/>
      <c r="E26" s="717"/>
      <c r="F26" s="714" t="s">
        <v>56</v>
      </c>
      <c r="G26" s="929">
        <f>+'Resolución 137-2019-OS_CD'!G288*Factores!$B$17</f>
        <v>0.6516180000000001</v>
      </c>
      <c r="H26" s="929">
        <f>+'Resolución 137-2019-OS_CD'!H288*Factores!$B$17</f>
        <v>0.5792160000000001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2.618539</v>
      </c>
    </row>
    <row r="27" spans="2:71" ht="12.75">
      <c r="B27" s="715"/>
      <c r="C27" s="716"/>
      <c r="D27" s="715"/>
      <c r="E27" s="717"/>
      <c r="F27" s="714" t="s">
        <v>272</v>
      </c>
      <c r="G27" s="929">
        <f>+'Resolución 137-2019-OS_CD'!G289*Factores!$B$17</f>
        <v>3.028817</v>
      </c>
      <c r="H27" s="929">
        <f>+'Resolución 137-2019-OS_CD'!H289*Factores!$B$17</f>
        <v>2.9684820000000003</v>
      </c>
      <c r="I27" s="930"/>
      <c r="J27" s="930"/>
      <c r="K27" s="930"/>
      <c r="L27" s="930"/>
      <c r="M27" s="930"/>
      <c r="N27" s="930"/>
      <c r="O27" s="930"/>
      <c r="P27" s="930"/>
      <c r="R27" s="834">
        <v>2.24</v>
      </c>
      <c r="S27" s="834">
        <v>2.18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3.028817</v>
      </c>
    </row>
    <row r="28" spans="2:71" ht="12.75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4.208591</v>
      </c>
      <c r="H28" s="929">
        <f>'Resolución 137-2019-OS_CD'!H290*Factores!$B$18</f>
        <v>3.9553519999999995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0.5792160000000001</v>
      </c>
    </row>
    <row r="29" spans="2:71" ht="12.75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4.208591</v>
      </c>
      <c r="H29" s="929">
        <f>'Resolución 137-2019-OS_CD'!H291*Factores!$B$18</f>
        <v>3.9553519999999995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1.194633</v>
      </c>
    </row>
    <row r="30" spans="2:71" ht="12.75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3.9553519999999995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1.3273700000000002</v>
      </c>
    </row>
    <row r="31" spans="2:71" ht="12.75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3.9553519999999995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2.5582040000000004</v>
      </c>
    </row>
    <row r="32" spans="2:71" ht="12.75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3.9553519999999995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2.9684820000000003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4.1965319999999995</v>
      </c>
    </row>
    <row r="34" spans="2:71" ht="12.75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3.9553519999999995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12.396652</v>
      </c>
    </row>
    <row r="36" spans="2:71" ht="12.75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12.372534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12.963424999999999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13.228723</v>
      </c>
    </row>
    <row r="39" spans="2:71" ht="12.75">
      <c r="B39" s="837"/>
      <c r="C39" s="837"/>
      <c r="D39" s="837"/>
      <c r="E39" s="837"/>
      <c r="F39" s="742"/>
      <c r="G39" s="1058" t="s">
        <v>307</v>
      </c>
      <c r="H39" s="1059"/>
      <c r="I39" s="1058" t="s">
        <v>308</v>
      </c>
      <c r="J39" s="1059"/>
      <c r="K39" s="1060" t="s">
        <v>309</v>
      </c>
      <c r="L39" s="1061"/>
      <c r="M39" s="1056" t="s">
        <v>310</v>
      </c>
      <c r="N39" s="1057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12.963424999999999</v>
      </c>
    </row>
    <row r="40" spans="2:71" ht="12.75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13.228723</v>
      </c>
    </row>
    <row r="41" spans="2:71" ht="12.75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13.819614000000001</v>
      </c>
    </row>
    <row r="42" spans="2:71" ht="12.75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1.0498290000000001</v>
      </c>
      <c r="H42" s="928">
        <f>+'Resolución 137-2019-OS_CD'!H304*Factores!$B$17</f>
        <v>0.9412260000000001</v>
      </c>
      <c r="I42" s="928">
        <f>+'Resolución 137-2019-OS_CD'!I304*Factores!$B$17</f>
        <v>1.1101640000000002</v>
      </c>
      <c r="J42" s="928">
        <f>+'Resolución 137-2019-OS_CD'!J304*Factores!$B$17</f>
        <v>1.0015610000000001</v>
      </c>
      <c r="K42" s="928">
        <f>+'Resolución 137-2019-OS_CD'!K304*Factores!$B$17</f>
        <v>1.3032360000000003</v>
      </c>
      <c r="L42" s="928">
        <f>+'Resolución 137-2019-OS_CD'!L304*Factores!$B$17</f>
        <v>1.194633</v>
      </c>
      <c r="M42" s="928">
        <f>+'Resolución 137-2019-OS_CD'!M304*Factores!$B$17</f>
        <v>1.363571</v>
      </c>
      <c r="N42" s="928">
        <f>+'Resolución 137-2019-OS_CD'!N304*Factores!$B$17</f>
        <v>1.254968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aca="true" t="shared" si="11" ref="AB42:AG42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13.831673</v>
      </c>
    </row>
    <row r="43" spans="2:34" ht="12.75">
      <c r="B43" s="853"/>
      <c r="C43" s="853"/>
      <c r="D43" s="876"/>
      <c r="E43" s="876"/>
      <c r="F43" s="732" t="s">
        <v>88</v>
      </c>
      <c r="G43" s="928">
        <f>+'Resolución 137-2019-OS_CD'!G305*Factores!$B$17</f>
        <v>1.0498290000000001</v>
      </c>
      <c r="H43" s="928">
        <f>+'Resolución 137-2019-OS_CD'!H305*Factores!$B$17</f>
        <v>0.9412260000000001</v>
      </c>
      <c r="I43" s="928">
        <f>+'Resolución 137-2019-OS_CD'!I305*Factores!$B$17</f>
        <v>1.1101640000000002</v>
      </c>
      <c r="J43" s="928">
        <f>+'Resolución 137-2019-OS_CD'!J305*Factores!$B$17</f>
        <v>1.0015610000000001</v>
      </c>
      <c r="K43" s="928">
        <f>+'Resolución 137-2019-OS_CD'!K305*Factores!$B$17</f>
        <v>1.3032360000000003</v>
      </c>
      <c r="L43" s="928">
        <f>+'Resolución 137-2019-OS_CD'!L305*Factores!$B$17</f>
        <v>1.194633</v>
      </c>
      <c r="M43" s="928">
        <f>+'Resolución 137-2019-OS_CD'!M305*Factores!$B$17</f>
        <v>1.363571</v>
      </c>
      <c r="N43" s="928">
        <f>+'Resolución 137-2019-OS_CD'!N305*Factores!$B$17</f>
        <v>1.254968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>+IF(R43=G43,0,1)</f>
        <v>1</v>
      </c>
      <c r="AB43" s="834">
        <f>+IF(S43=H43,0,1)</f>
        <v>1</v>
      </c>
      <c r="AC43" s="834">
        <f>+IF(T43=I43,0,1)</f>
        <v>1</v>
      </c>
      <c r="AD43" s="834">
        <f>+IF(U43=J43,0,1)</f>
        <v>1</v>
      </c>
      <c r="AE43" s="834">
        <f>+IF(V43=K43,0,1)</f>
        <v>1</v>
      </c>
      <c r="AF43" s="834">
        <f>+IF(W43=L43,0,1)</f>
        <v>1</v>
      </c>
      <c r="AG43" s="834">
        <f>+IF(X43=M43,0,1)</f>
        <v>1</v>
      </c>
      <c r="AH43" s="834">
        <f>+IF(Y43=N43,0,1)</f>
        <v>1</v>
      </c>
    </row>
    <row r="44" spans="2:34" ht="12.75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1.0498290000000001</v>
      </c>
      <c r="H44" s="928">
        <f>+'Resolución 137-2019-OS_CD'!H306*Factores!$B$17</f>
        <v>0.9412260000000001</v>
      </c>
      <c r="I44" s="928">
        <f>+'Resolución 137-2019-OS_CD'!I306*Factores!$B$17</f>
        <v>1.1101640000000002</v>
      </c>
      <c r="J44" s="928">
        <f>+'Resolución 137-2019-OS_CD'!J306*Factores!$B$17</f>
        <v>1.0015610000000001</v>
      </c>
      <c r="K44" s="928">
        <f>+'Resolución 137-2019-OS_CD'!K306*Factores!$B$17</f>
        <v>1.3032360000000003</v>
      </c>
      <c r="L44" s="928">
        <f>+'Resolución 137-2019-OS_CD'!L306*Factores!$B$17</f>
        <v>1.194633</v>
      </c>
      <c r="M44" s="928">
        <f>+'Resolución 137-2019-OS_CD'!M306*Factores!$B$17</f>
        <v>1.363571</v>
      </c>
      <c r="N44" s="928">
        <f>+'Resolución 137-2019-OS_CD'!N306*Factores!$B$17</f>
        <v>1.254968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>+IF(R44=G44,0,1)</f>
        <v>1</v>
      </c>
      <c r="AB44" s="834">
        <f>+IF(S44=H44,0,1)</f>
        <v>1</v>
      </c>
      <c r="AC44" s="834">
        <f>+IF(T44=I44,0,1)</f>
        <v>1</v>
      </c>
      <c r="AD44" s="834">
        <f>+IF(U44=J44,0,1)</f>
        <v>1</v>
      </c>
      <c r="AE44" s="834">
        <f>+IF(V44=K44,0,1)</f>
        <v>1</v>
      </c>
      <c r="AF44" s="834">
        <f>+IF(W44=L44,0,1)</f>
        <v>1</v>
      </c>
      <c r="AG44" s="834">
        <f>+IF(X44=M44,0,1)</f>
        <v>1</v>
      </c>
      <c r="AH44" s="834">
        <f>+IF(Y44=N44,0,1)</f>
        <v>1</v>
      </c>
    </row>
    <row r="45" spans="2:34" ht="12.75">
      <c r="B45" s="876"/>
      <c r="C45" s="876"/>
      <c r="D45" s="876"/>
      <c r="E45" s="734"/>
      <c r="F45" s="732" t="s">
        <v>88</v>
      </c>
      <c r="G45" s="928">
        <f>+'Resolución 137-2019-OS_CD'!G307*Factores!$B$17</f>
        <v>1.0498290000000001</v>
      </c>
      <c r="H45" s="928">
        <f>+'Resolución 137-2019-OS_CD'!H307*Factores!$B$17</f>
        <v>0.9412260000000001</v>
      </c>
      <c r="I45" s="928">
        <f>+'Resolución 137-2019-OS_CD'!I307*Factores!$B$17</f>
        <v>1.1101640000000002</v>
      </c>
      <c r="J45" s="928">
        <f>+'Resolución 137-2019-OS_CD'!J307*Factores!$B$17</f>
        <v>1.0015610000000001</v>
      </c>
      <c r="K45" s="928">
        <f>+'Resolución 137-2019-OS_CD'!K307*Factores!$B$17</f>
        <v>1.3032360000000003</v>
      </c>
      <c r="L45" s="928">
        <f>+'Resolución 137-2019-OS_CD'!L307*Factores!$B$17</f>
        <v>1.194633</v>
      </c>
      <c r="M45" s="928">
        <f>+'Resolución 137-2019-OS_CD'!M307*Factores!$B$17</f>
        <v>1.363571</v>
      </c>
      <c r="N45" s="928">
        <f>+'Resolución 137-2019-OS_CD'!N307*Factores!$B$17</f>
        <v>1.254968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>+IF(R45=G45,0,1)</f>
        <v>1</v>
      </c>
      <c r="AB45" s="834">
        <f>+IF(S45=H45,0,1)</f>
        <v>1</v>
      </c>
      <c r="AC45" s="834">
        <f>+IF(T45=I45,0,1)</f>
        <v>1</v>
      </c>
      <c r="AD45" s="834">
        <f>+IF(U45=J45,0,1)</f>
        <v>1</v>
      </c>
      <c r="AE45" s="834">
        <f>+IF(V45=K45,0,1)</f>
        <v>1</v>
      </c>
      <c r="AF45" s="834">
        <f>+IF(W45=L45,0,1)</f>
        <v>1</v>
      </c>
      <c r="AG45" s="834">
        <f>+IF(X45=M45,0,1)</f>
        <v>1</v>
      </c>
      <c r="AH45" s="834">
        <f>+IF(Y45=N45,0,1)</f>
        <v>1</v>
      </c>
    </row>
    <row r="46" spans="2:34" ht="12.75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1.254968</v>
      </c>
      <c r="H46" s="928">
        <f>+'Resolución 137-2019-OS_CD'!H308*Factores!$B$17</f>
        <v>1.194633</v>
      </c>
      <c r="I46" s="928">
        <f>+'Resolución 137-2019-OS_CD'!I308*Factores!$B$17</f>
        <v>1.254968</v>
      </c>
      <c r="J46" s="928">
        <f>+'Resolución 137-2019-OS_CD'!J308*Factores!$B$17</f>
        <v>1.194633</v>
      </c>
      <c r="K46" s="928">
        <f>+'Resolución 137-2019-OS_CD'!K308*Factores!$B$17</f>
        <v>1.399772</v>
      </c>
      <c r="L46" s="928">
        <f>+'Resolución 137-2019-OS_CD'!L308*Factores!$B$17</f>
        <v>1.3273700000000002</v>
      </c>
      <c r="M46" s="928">
        <f>+'Resolución 137-2019-OS_CD'!M308*Factores!$B$17</f>
        <v>1.399772</v>
      </c>
      <c r="N46" s="928">
        <f>+'Resolución 137-2019-OS_CD'!N308*Factores!$B$17</f>
        <v>1.3273700000000002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</v>
      </c>
      <c r="W46" s="834">
        <v>1.06</v>
      </c>
      <c r="X46" s="834">
        <v>1.1</v>
      </c>
      <c r="Y46" s="834">
        <v>1.06</v>
      </c>
      <c r="AA46" s="834">
        <f>+IF(R46=G46,0,1)</f>
        <v>1</v>
      </c>
      <c r="AB46" s="834">
        <f>+IF(S46=H46,0,1)</f>
        <v>1</v>
      </c>
      <c r="AC46" s="834">
        <f>+IF(T46=I46,0,1)</f>
        <v>1</v>
      </c>
      <c r="AD46" s="834">
        <f>+IF(U46=J46,0,1)</f>
        <v>1</v>
      </c>
      <c r="AE46" s="834">
        <f>+IF(V46=K46,0,1)</f>
        <v>1</v>
      </c>
      <c r="AF46" s="834">
        <f>+IF(W46=L46,0,1)</f>
        <v>1</v>
      </c>
      <c r="AG46" s="834">
        <f>+IF(X46=M46,0,1)</f>
        <v>1</v>
      </c>
      <c r="AH46" s="834">
        <f>+IF(Y46=N46,0,1)</f>
        <v>1</v>
      </c>
    </row>
    <row r="47" spans="2:35" ht="12.75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1.254968</v>
      </c>
      <c r="H47" s="928">
        <f>+'Resolución 137-2019-OS_CD'!H309*Factores!$B$17</f>
        <v>1.194633</v>
      </c>
      <c r="I47" s="928">
        <f>+'Resolución 137-2019-OS_CD'!I309*Factores!$B$17</f>
        <v>1.254968</v>
      </c>
      <c r="J47" s="928">
        <f>+'Resolución 137-2019-OS_CD'!J309*Factores!$B$17</f>
        <v>1.194633</v>
      </c>
      <c r="K47" s="928">
        <f>+'Resolución 137-2019-OS_CD'!K309*Factores!$B$17</f>
        <v>1.399772</v>
      </c>
      <c r="L47" s="928">
        <f>+'Resolución 137-2019-OS_CD'!L309*Factores!$B$17</f>
        <v>1.3273700000000002</v>
      </c>
      <c r="M47" s="928">
        <f>+'Resolución 137-2019-OS_CD'!M309*Factores!$B$17</f>
        <v>1.399772</v>
      </c>
      <c r="N47" s="928">
        <f>+'Resolución 137-2019-OS_CD'!N309*Factores!$B$17</f>
        <v>1.3273700000000002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</v>
      </c>
      <c r="W47" s="834">
        <v>1.06</v>
      </c>
      <c r="X47" s="834">
        <v>1.1</v>
      </c>
      <c r="Y47" s="834">
        <v>1.06</v>
      </c>
      <c r="AA47" s="834">
        <f>+IF(R47=G47,0,1)</f>
        <v>1</v>
      </c>
      <c r="AB47" s="834">
        <f>+IF(S47=H47,0,1)</f>
        <v>1</v>
      </c>
      <c r="AC47" s="834">
        <f>+IF(T47=I47,0,1)</f>
        <v>1</v>
      </c>
      <c r="AD47" s="834">
        <f>+IF(U47=J47,0,1)</f>
        <v>1</v>
      </c>
      <c r="AE47" s="834">
        <f>+IF(V47=K47,0,1)</f>
        <v>1</v>
      </c>
      <c r="AF47" s="834">
        <f>+IF(W47=L47,0,1)</f>
        <v>1</v>
      </c>
      <c r="AG47" s="834">
        <f>+IF(X47=M47,0,1)</f>
        <v>1</v>
      </c>
      <c r="AH47" s="834">
        <f>+IF(Y47=N47,0,1)</f>
        <v>1</v>
      </c>
      <c r="AI47" s="860">
        <f>+SUM(AA42:AH47)</f>
        <v>48</v>
      </c>
    </row>
    <row r="48" spans="2:16" ht="12.75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16" ht="12.75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16" ht="12.75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742"/>
      <c r="E55" s="742"/>
      <c r="F55" s="742"/>
      <c r="G55" s="742"/>
      <c r="H55" s="742"/>
      <c r="I55" s="1056" t="s">
        <v>307</v>
      </c>
      <c r="J55" s="1057"/>
      <c r="K55" s="1056" t="s">
        <v>308</v>
      </c>
      <c r="L55" s="1057"/>
      <c r="M55" s="1056" t="s">
        <v>309</v>
      </c>
      <c r="N55" s="1057"/>
      <c r="O55" s="1056" t="s">
        <v>310</v>
      </c>
      <c r="P55" s="1057"/>
    </row>
    <row r="56" spans="2:16" ht="12.75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16" ht="12.75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 ht="12.75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2.630606</v>
      </c>
      <c r="H58" s="929">
        <f>'Resolución 137-2019-OS_CD'!H317*Factores!$B$17</f>
        <v>2.5582040000000004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aca="true" t="shared" si="12" ref="AD58:AL58">+IF(S58=H58,0,1)</f>
        <v>1</v>
      </c>
      <c r="AE58" s="834">
        <f t="shared" si="12"/>
        <v>0</v>
      </c>
      <c r="AF58" s="834">
        <f t="shared" si="12"/>
        <v>0</v>
      </c>
      <c r="AG58" s="834">
        <f t="shared" si="12"/>
        <v>0</v>
      </c>
      <c r="AH58" s="834">
        <f t="shared" si="12"/>
        <v>0</v>
      </c>
      <c r="AI58" s="834">
        <f t="shared" si="12"/>
        <v>0</v>
      </c>
      <c r="AJ58" s="834">
        <f t="shared" si="12"/>
        <v>0</v>
      </c>
      <c r="AK58" s="834">
        <f t="shared" si="12"/>
        <v>0</v>
      </c>
      <c r="AL58" s="834">
        <f t="shared" si="12"/>
        <v>0</v>
      </c>
    </row>
    <row r="59" spans="2:38" ht="12.75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1.254968</v>
      </c>
      <c r="J59" s="929">
        <f>'Resolución 137-2019-OS_CD'!J318*Factores!$B$17</f>
        <v>1.194633</v>
      </c>
      <c r="K59" s="929">
        <f>'Resolución 137-2019-OS_CD'!K318*Factores!$B$17</f>
        <v>1.254968</v>
      </c>
      <c r="L59" s="929">
        <f>'Resolución 137-2019-OS_CD'!L318*Factores!$B$17</f>
        <v>1.194633</v>
      </c>
      <c r="M59" s="929">
        <f>'Resolución 137-2019-OS_CD'!M318*Factores!$B$17</f>
        <v>1.399772</v>
      </c>
      <c r="N59" s="929">
        <f>'Resolución 137-2019-OS_CD'!N318*Factores!$B$17</f>
        <v>1.3273700000000002</v>
      </c>
      <c r="O59" s="929">
        <f>'Resolución 137-2019-OS_CD'!O318*Factores!$B$17</f>
        <v>1.399772</v>
      </c>
      <c r="P59" s="929">
        <f>'Resolución 137-2019-OS_CD'!P318*Factores!$B$17</f>
        <v>1.3273700000000002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</v>
      </c>
      <c r="Y59" s="834">
        <v>1.06</v>
      </c>
      <c r="Z59" s="834">
        <v>1.1</v>
      </c>
      <c r="AA59" s="834">
        <v>1.06</v>
      </c>
      <c r="AC59" s="834">
        <f aca="true" t="shared" si="13" ref="AC59:AC70">+IF(R59=G59,0,1)</f>
        <v>0</v>
      </c>
      <c r="AD59" s="834">
        <f aca="true" t="shared" si="14" ref="AD59:AD70">+IF(S59=H59,0,1)</f>
        <v>0</v>
      </c>
      <c r="AE59" s="834">
        <f aca="true" t="shared" si="15" ref="AE59:AE70">+IF(T59=I59,0,1)</f>
        <v>1</v>
      </c>
      <c r="AF59" s="834">
        <f aca="true" t="shared" si="16" ref="AF59:AF70">+IF(U59=J59,0,1)</f>
        <v>1</v>
      </c>
      <c r="AG59" s="834">
        <f aca="true" t="shared" si="17" ref="AG59:AG70">+IF(V59=K59,0,1)</f>
        <v>1</v>
      </c>
      <c r="AH59" s="834">
        <f aca="true" t="shared" si="18" ref="AH59:AH70">+IF(W59=L59,0,1)</f>
        <v>1</v>
      </c>
      <c r="AI59" s="834">
        <f aca="true" t="shared" si="19" ref="AI59:AI70">+IF(X59=M59,0,1)</f>
        <v>1</v>
      </c>
      <c r="AJ59" s="834">
        <f aca="true" t="shared" si="20" ref="AJ59:AJ70">+IF(Y59=N59,0,1)</f>
        <v>1</v>
      </c>
      <c r="AK59" s="834">
        <f aca="true" t="shared" si="21" ref="AK59:AK70">+IF(Z59=O59,0,1)</f>
        <v>1</v>
      </c>
      <c r="AL59" s="834">
        <f aca="true" t="shared" si="22" ref="AL59:AL70">+IF(AA59=P59,0,1)</f>
        <v>1</v>
      </c>
    </row>
    <row r="60" spans="2:38" ht="12.75">
      <c r="B60" s="715"/>
      <c r="C60" s="716"/>
      <c r="D60" s="715"/>
      <c r="E60" s="717"/>
      <c r="F60" s="714" t="s">
        <v>56</v>
      </c>
      <c r="G60" s="929">
        <f>'Resolución 137-2019-OS_CD'!G319*Factores!$B$17</f>
        <v>0.6516180000000001</v>
      </c>
      <c r="H60" s="929">
        <f>'Resolución 137-2019-OS_CD'!H319*Factores!$B$17</f>
        <v>0.5792160000000001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13"/>
        <v>1</v>
      </c>
      <c r="AD60" s="834">
        <f t="shared" si="14"/>
        <v>1</v>
      </c>
      <c r="AE60" s="834">
        <f t="shared" si="15"/>
        <v>0</v>
      </c>
      <c r="AF60" s="834">
        <f t="shared" si="16"/>
        <v>0</v>
      </c>
      <c r="AG60" s="834">
        <f t="shared" si="17"/>
        <v>0</v>
      </c>
      <c r="AH60" s="834">
        <f t="shared" si="18"/>
        <v>0</v>
      </c>
      <c r="AI60" s="834">
        <f t="shared" si="19"/>
        <v>0</v>
      </c>
      <c r="AJ60" s="834">
        <f t="shared" si="20"/>
        <v>0</v>
      </c>
      <c r="AK60" s="834">
        <f t="shared" si="21"/>
        <v>0</v>
      </c>
      <c r="AL60" s="834">
        <f t="shared" si="22"/>
        <v>0</v>
      </c>
    </row>
    <row r="61" spans="2:38" ht="12.75">
      <c r="B61" s="715"/>
      <c r="C61" s="716"/>
      <c r="D61" s="715"/>
      <c r="E61" s="717"/>
      <c r="F61" s="714" t="s">
        <v>272</v>
      </c>
      <c r="G61" s="929">
        <f>'Resolución 137-2019-OS_CD'!G320*Factores!$B$17</f>
        <v>3.028817</v>
      </c>
      <c r="H61" s="929">
        <f>'Resolución 137-2019-OS_CD'!H320*Factores!$B$17</f>
        <v>2.9684820000000003</v>
      </c>
      <c r="I61" s="930"/>
      <c r="J61" s="930"/>
      <c r="K61" s="930"/>
      <c r="L61" s="930"/>
      <c r="M61" s="930"/>
      <c r="N61" s="930"/>
      <c r="O61" s="930"/>
      <c r="P61" s="930"/>
      <c r="R61" s="834">
        <v>2.24</v>
      </c>
      <c r="S61" s="834">
        <v>2.18</v>
      </c>
      <c r="AC61" s="834">
        <f t="shared" si="13"/>
        <v>1</v>
      </c>
      <c r="AD61" s="834">
        <f t="shared" si="14"/>
        <v>1</v>
      </c>
      <c r="AE61" s="834">
        <f t="shared" si="15"/>
        <v>0</v>
      </c>
      <c r="AF61" s="834">
        <f t="shared" si="16"/>
        <v>0</v>
      </c>
      <c r="AG61" s="834">
        <f t="shared" si="17"/>
        <v>0</v>
      </c>
      <c r="AH61" s="834">
        <f t="shared" si="18"/>
        <v>0</v>
      </c>
      <c r="AI61" s="834">
        <f t="shared" si="19"/>
        <v>0</v>
      </c>
      <c r="AJ61" s="834">
        <f t="shared" si="20"/>
        <v>0</v>
      </c>
      <c r="AK61" s="834">
        <f t="shared" si="21"/>
        <v>0</v>
      </c>
      <c r="AL61" s="834">
        <f t="shared" si="22"/>
        <v>0</v>
      </c>
    </row>
    <row r="62" spans="2:38" ht="12.75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2.630606</v>
      </c>
      <c r="H62" s="929">
        <f>'Resolución 137-2019-OS_CD'!H321*Factores!$B$17</f>
        <v>2.5582040000000004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13"/>
        <v>1</v>
      </c>
      <c r="AD62" s="834">
        <f t="shared" si="14"/>
        <v>1</v>
      </c>
      <c r="AE62" s="834">
        <f t="shared" si="15"/>
        <v>0</v>
      </c>
      <c r="AF62" s="834">
        <f t="shared" si="16"/>
        <v>0</v>
      </c>
      <c r="AG62" s="834">
        <f t="shared" si="17"/>
        <v>0</v>
      </c>
      <c r="AH62" s="834">
        <f t="shared" si="18"/>
        <v>0</v>
      </c>
      <c r="AI62" s="834">
        <f t="shared" si="19"/>
        <v>0</v>
      </c>
      <c r="AJ62" s="834">
        <f t="shared" si="20"/>
        <v>0</v>
      </c>
      <c r="AK62" s="834">
        <f t="shared" si="21"/>
        <v>0</v>
      </c>
      <c r="AL62" s="834">
        <f t="shared" si="22"/>
        <v>0</v>
      </c>
    </row>
    <row r="63" spans="2:38" ht="12.75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1.254968</v>
      </c>
      <c r="J63" s="929">
        <f>'Resolución 137-2019-OS_CD'!J322*Factores!$B$17</f>
        <v>1.194633</v>
      </c>
      <c r="K63" s="929">
        <f>'Resolución 137-2019-OS_CD'!K322*Factores!$B$17</f>
        <v>1.254968</v>
      </c>
      <c r="L63" s="929">
        <f>'Resolución 137-2019-OS_CD'!L322*Factores!$B$17</f>
        <v>1.194633</v>
      </c>
      <c r="M63" s="929">
        <f>'Resolución 137-2019-OS_CD'!M322*Factores!$B$17</f>
        <v>1.399772</v>
      </c>
      <c r="N63" s="929">
        <f>'Resolución 137-2019-OS_CD'!N322*Factores!$B$17</f>
        <v>1.3273700000000002</v>
      </c>
      <c r="O63" s="929">
        <f>'Resolución 137-2019-OS_CD'!O322*Factores!$B$17</f>
        <v>1.399772</v>
      </c>
      <c r="P63" s="929">
        <f>'Resolución 137-2019-OS_CD'!P322*Factores!$B$17</f>
        <v>1.3273700000000002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</v>
      </c>
      <c r="Y63" s="834">
        <v>1.06</v>
      </c>
      <c r="Z63" s="834">
        <v>1.1</v>
      </c>
      <c r="AA63" s="834">
        <v>1.06</v>
      </c>
      <c r="AC63" s="834">
        <f t="shared" si="13"/>
        <v>0</v>
      </c>
      <c r="AD63" s="834">
        <f t="shared" si="14"/>
        <v>0</v>
      </c>
      <c r="AE63" s="834">
        <f t="shared" si="15"/>
        <v>1</v>
      </c>
      <c r="AF63" s="834">
        <f t="shared" si="16"/>
        <v>1</v>
      </c>
      <c r="AG63" s="834">
        <f t="shared" si="17"/>
        <v>1</v>
      </c>
      <c r="AH63" s="834">
        <f t="shared" si="18"/>
        <v>1</v>
      </c>
      <c r="AI63" s="834">
        <f t="shared" si="19"/>
        <v>1</v>
      </c>
      <c r="AJ63" s="834">
        <f t="shared" si="20"/>
        <v>1</v>
      </c>
      <c r="AK63" s="834">
        <f t="shared" si="21"/>
        <v>1</v>
      </c>
      <c r="AL63" s="834">
        <f t="shared" si="22"/>
        <v>1</v>
      </c>
    </row>
    <row r="64" spans="2:38" ht="12.75">
      <c r="B64" s="715"/>
      <c r="C64" s="716"/>
      <c r="D64" s="715"/>
      <c r="E64" s="717"/>
      <c r="F64" s="714" t="s">
        <v>56</v>
      </c>
      <c r="G64" s="929">
        <f>'Resolución 137-2019-OS_CD'!G323*Factores!$B$17</f>
        <v>0.6516180000000001</v>
      </c>
      <c r="H64" s="929">
        <f>'Resolución 137-2019-OS_CD'!H323*Factores!$B$17</f>
        <v>0.5792160000000001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13"/>
        <v>1</v>
      </c>
      <c r="AD64" s="834">
        <f t="shared" si="14"/>
        <v>1</v>
      </c>
      <c r="AE64" s="834">
        <f t="shared" si="15"/>
        <v>0</v>
      </c>
      <c r="AF64" s="834">
        <f t="shared" si="16"/>
        <v>0</v>
      </c>
      <c r="AG64" s="834">
        <f t="shared" si="17"/>
        <v>0</v>
      </c>
      <c r="AH64" s="834">
        <f t="shared" si="18"/>
        <v>0</v>
      </c>
      <c r="AI64" s="834">
        <f t="shared" si="19"/>
        <v>0</v>
      </c>
      <c r="AJ64" s="834">
        <f t="shared" si="20"/>
        <v>0</v>
      </c>
      <c r="AK64" s="834">
        <f t="shared" si="21"/>
        <v>0</v>
      </c>
      <c r="AL64" s="834">
        <f t="shared" si="22"/>
        <v>0</v>
      </c>
    </row>
    <row r="65" spans="2:38" ht="12.75">
      <c r="B65" s="715"/>
      <c r="C65" s="716"/>
      <c r="D65" s="715"/>
      <c r="E65" s="717"/>
      <c r="F65" s="714" t="s">
        <v>272</v>
      </c>
      <c r="G65" s="929">
        <f>'Resolución 137-2019-OS_CD'!G324*Factores!$B$17</f>
        <v>3.028817</v>
      </c>
      <c r="H65" s="929">
        <f>'Resolución 137-2019-OS_CD'!H324*Factores!$B$17</f>
        <v>2.9684820000000003</v>
      </c>
      <c r="I65" s="930"/>
      <c r="J65" s="930"/>
      <c r="K65" s="930"/>
      <c r="L65" s="930"/>
      <c r="M65" s="930"/>
      <c r="N65" s="930"/>
      <c r="O65" s="930"/>
      <c r="P65" s="930"/>
      <c r="R65" s="834">
        <v>2.24</v>
      </c>
      <c r="S65" s="834">
        <v>2.18</v>
      </c>
      <c r="AC65" s="834">
        <f t="shared" si="13"/>
        <v>1</v>
      </c>
      <c r="AD65" s="834">
        <f t="shared" si="14"/>
        <v>1</v>
      </c>
      <c r="AE65" s="834">
        <f t="shared" si="15"/>
        <v>0</v>
      </c>
      <c r="AF65" s="834">
        <f t="shared" si="16"/>
        <v>0</v>
      </c>
      <c r="AG65" s="834">
        <f t="shared" si="17"/>
        <v>0</v>
      </c>
      <c r="AH65" s="834">
        <f t="shared" si="18"/>
        <v>0</v>
      </c>
      <c r="AI65" s="834">
        <f t="shared" si="19"/>
        <v>0</v>
      </c>
      <c r="AJ65" s="834">
        <f t="shared" si="20"/>
        <v>0</v>
      </c>
      <c r="AK65" s="834">
        <f t="shared" si="21"/>
        <v>0</v>
      </c>
      <c r="AL65" s="834">
        <f t="shared" si="22"/>
        <v>0</v>
      </c>
    </row>
    <row r="66" spans="2:38" ht="12.75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4.208591</v>
      </c>
      <c r="H66" s="929">
        <f>'Resolución 137-2019-OS_CD'!H325*Factores!$B$18</f>
        <v>3.9553519999999995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13"/>
        <v>1</v>
      </c>
      <c r="AD66" s="834">
        <f t="shared" si="14"/>
        <v>1</v>
      </c>
      <c r="AE66" s="834">
        <f t="shared" si="15"/>
        <v>0</v>
      </c>
      <c r="AF66" s="834">
        <f t="shared" si="16"/>
        <v>0</v>
      </c>
      <c r="AG66" s="834">
        <f t="shared" si="17"/>
        <v>0</v>
      </c>
      <c r="AH66" s="834">
        <f t="shared" si="18"/>
        <v>0</v>
      </c>
      <c r="AI66" s="834">
        <f t="shared" si="19"/>
        <v>0</v>
      </c>
      <c r="AJ66" s="834">
        <f t="shared" si="20"/>
        <v>0</v>
      </c>
      <c r="AK66" s="834">
        <f t="shared" si="21"/>
        <v>0</v>
      </c>
      <c r="AL66" s="834">
        <f t="shared" si="22"/>
        <v>0</v>
      </c>
    </row>
    <row r="67" spans="2:38" ht="12.75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4.208591</v>
      </c>
      <c r="H67" s="929">
        <f>'Resolución 137-2019-OS_CD'!H326*Factores!$B$18</f>
        <v>3.9553519999999995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13"/>
        <v>1</v>
      </c>
      <c r="AD67" s="834">
        <f t="shared" si="14"/>
        <v>1</v>
      </c>
      <c r="AE67" s="834">
        <f t="shared" si="15"/>
        <v>0</v>
      </c>
      <c r="AF67" s="834">
        <f t="shared" si="16"/>
        <v>0</v>
      </c>
      <c r="AG67" s="834">
        <f t="shared" si="17"/>
        <v>0</v>
      </c>
      <c r="AH67" s="834">
        <f t="shared" si="18"/>
        <v>0</v>
      </c>
      <c r="AI67" s="834">
        <f t="shared" si="19"/>
        <v>0</v>
      </c>
      <c r="AJ67" s="834">
        <f t="shared" si="20"/>
        <v>0</v>
      </c>
      <c r="AK67" s="834">
        <f t="shared" si="21"/>
        <v>0</v>
      </c>
      <c r="AL67" s="834">
        <f t="shared" si="22"/>
        <v>0</v>
      </c>
    </row>
    <row r="68" spans="2:38" ht="12.75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3.9553519999999995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13"/>
        <v>0</v>
      </c>
      <c r="AD68" s="834">
        <f t="shared" si="14"/>
        <v>1</v>
      </c>
      <c r="AE68" s="834">
        <f t="shared" si="15"/>
        <v>0</v>
      </c>
      <c r="AF68" s="834">
        <f t="shared" si="16"/>
        <v>0</v>
      </c>
      <c r="AG68" s="834">
        <f t="shared" si="17"/>
        <v>0</v>
      </c>
      <c r="AH68" s="834">
        <f t="shared" si="18"/>
        <v>0</v>
      </c>
      <c r="AI68" s="834">
        <f t="shared" si="19"/>
        <v>0</v>
      </c>
      <c r="AJ68" s="834">
        <f t="shared" si="20"/>
        <v>0</v>
      </c>
      <c r="AK68" s="834">
        <f t="shared" si="21"/>
        <v>0</v>
      </c>
      <c r="AL68" s="834">
        <f t="shared" si="22"/>
        <v>0</v>
      </c>
    </row>
    <row r="69" spans="2:38" ht="12.75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3.9553519999999995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13"/>
        <v>0</v>
      </c>
      <c r="AD69" s="834">
        <f t="shared" si="14"/>
        <v>1</v>
      </c>
      <c r="AE69" s="834">
        <f t="shared" si="15"/>
        <v>0</v>
      </c>
      <c r="AF69" s="834">
        <f t="shared" si="16"/>
        <v>0</v>
      </c>
      <c r="AG69" s="834">
        <f t="shared" si="17"/>
        <v>0</v>
      </c>
      <c r="AH69" s="834">
        <f t="shared" si="18"/>
        <v>0</v>
      </c>
      <c r="AI69" s="834">
        <f t="shared" si="19"/>
        <v>0</v>
      </c>
      <c r="AJ69" s="834">
        <f t="shared" si="20"/>
        <v>0</v>
      </c>
      <c r="AK69" s="834">
        <f t="shared" si="21"/>
        <v>0</v>
      </c>
      <c r="AL69" s="834">
        <f t="shared" si="22"/>
        <v>0</v>
      </c>
    </row>
    <row r="70" spans="2:39" ht="12.75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3.9553519999999995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13"/>
        <v>0</v>
      </c>
      <c r="AD70" s="834">
        <f t="shared" si="14"/>
        <v>1</v>
      </c>
      <c r="AE70" s="834">
        <f t="shared" si="15"/>
        <v>0</v>
      </c>
      <c r="AF70" s="834">
        <f t="shared" si="16"/>
        <v>0</v>
      </c>
      <c r="AG70" s="834">
        <f t="shared" si="17"/>
        <v>0</v>
      </c>
      <c r="AH70" s="834">
        <f t="shared" si="18"/>
        <v>0</v>
      </c>
      <c r="AI70" s="834">
        <f t="shared" si="19"/>
        <v>0</v>
      </c>
      <c r="AJ70" s="834">
        <f t="shared" si="20"/>
        <v>0</v>
      </c>
      <c r="AK70" s="834">
        <f t="shared" si="21"/>
        <v>0</v>
      </c>
      <c r="AL70" s="834">
        <f t="shared" si="22"/>
        <v>0</v>
      </c>
      <c r="AM70" s="877">
        <f>+SUM(AC58:AL70)</f>
        <v>35</v>
      </c>
    </row>
    <row r="71" spans="2:16" ht="12.75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16" ht="12.75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16" ht="12.75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78"/>
      <c r="C76" s="878"/>
      <c r="D76" s="878"/>
      <c r="E76" s="878"/>
      <c r="F76" s="878"/>
      <c r="G76" s="1058" t="s">
        <v>307</v>
      </c>
      <c r="H76" s="1059"/>
      <c r="I76" s="1058" t="s">
        <v>308</v>
      </c>
      <c r="J76" s="1059"/>
      <c r="K76" s="1058" t="s">
        <v>309</v>
      </c>
      <c r="L76" s="1059"/>
      <c r="M76" s="1056" t="s">
        <v>310</v>
      </c>
      <c r="N76" s="1057"/>
      <c r="O76" s="837"/>
      <c r="P76" s="837"/>
    </row>
    <row r="77" spans="2:16" ht="12.75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16" ht="12.75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4" ht="12.75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1.254968</v>
      </c>
      <c r="H79" s="928">
        <f>'Resolución 137-2019-OS_CD'!H338*Factores!$B$17</f>
        <v>1.194633</v>
      </c>
      <c r="I79" s="928">
        <f>'Resolución 137-2019-OS_CD'!I338*Factores!$B$17</f>
        <v>1.254968</v>
      </c>
      <c r="J79" s="928">
        <f>'Resolución 137-2019-OS_CD'!J338*Factores!$B$17</f>
        <v>1.194633</v>
      </c>
      <c r="K79" s="928">
        <f>'Resolución 137-2019-OS_CD'!K338*Factores!$B$17</f>
        <v>1.399772</v>
      </c>
      <c r="L79" s="928">
        <f>'Resolución 137-2019-OS_CD'!L338*Factores!$B$17</f>
        <v>1.3273700000000002</v>
      </c>
      <c r="M79" s="928">
        <f>'Resolución 137-2019-OS_CD'!M338*Factores!$B$17</f>
        <v>1.399772</v>
      </c>
      <c r="N79" s="928">
        <f>'Resolución 137-2019-OS_CD'!N338*Factores!$B$17</f>
        <v>1.3273700000000002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</v>
      </c>
      <c r="W79" s="834">
        <v>1.06</v>
      </c>
      <c r="X79" s="834">
        <v>1.1</v>
      </c>
      <c r="Y79" s="834">
        <v>1.06</v>
      </c>
      <c r="AA79" s="834">
        <f>+IF(R79=G79,0,1)</f>
        <v>1</v>
      </c>
      <c r="AB79" s="834">
        <f aca="true" t="shared" si="23" ref="AB79:AH79">+IF(S79=H79,0,1)</f>
        <v>1</v>
      </c>
      <c r="AC79" s="834">
        <f t="shared" si="23"/>
        <v>1</v>
      </c>
      <c r="AD79" s="834">
        <f t="shared" si="23"/>
        <v>1</v>
      </c>
      <c r="AE79" s="834">
        <f t="shared" si="23"/>
        <v>1</v>
      </c>
      <c r="AF79" s="834">
        <f t="shared" si="23"/>
        <v>1</v>
      </c>
      <c r="AG79" s="834">
        <f t="shared" si="23"/>
        <v>1</v>
      </c>
      <c r="AH79" s="834">
        <f t="shared" si="23"/>
        <v>1</v>
      </c>
    </row>
    <row r="80" spans="2:35" ht="12.75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1.254968</v>
      </c>
      <c r="H80" s="928">
        <f>'Resolución 137-2019-OS_CD'!H339*Factores!$B$17</f>
        <v>1.194633</v>
      </c>
      <c r="I80" s="928">
        <f>'Resolución 137-2019-OS_CD'!I339*Factores!$B$17</f>
        <v>1.254968</v>
      </c>
      <c r="J80" s="928">
        <f>'Resolución 137-2019-OS_CD'!J339*Factores!$B$17</f>
        <v>1.194633</v>
      </c>
      <c r="K80" s="928">
        <f>'Resolución 137-2019-OS_CD'!K339*Factores!$B$17</f>
        <v>1.399772</v>
      </c>
      <c r="L80" s="928">
        <f>'Resolución 137-2019-OS_CD'!L339*Factores!$B$17</f>
        <v>1.3273700000000002</v>
      </c>
      <c r="M80" s="928">
        <f>'Resolución 137-2019-OS_CD'!M339*Factores!$B$17</f>
        <v>1.399772</v>
      </c>
      <c r="N80" s="928">
        <f>'Resolución 137-2019-OS_CD'!N339*Factores!$B$17</f>
        <v>1.3273700000000002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</v>
      </c>
      <c r="W80" s="834">
        <v>1.06</v>
      </c>
      <c r="X80" s="834">
        <v>1.1</v>
      </c>
      <c r="Y80" s="834">
        <v>1.06</v>
      </c>
      <c r="AA80" s="834">
        <f>+IF(R80=G80,0,1)</f>
        <v>1</v>
      </c>
      <c r="AB80" s="834">
        <f>+IF(S80=H80,0,1)</f>
        <v>1</v>
      </c>
      <c r="AC80" s="834">
        <f>+IF(T80=I80,0,1)</f>
        <v>1</v>
      </c>
      <c r="AD80" s="834">
        <f>+IF(U80=J80,0,1)</f>
        <v>1</v>
      </c>
      <c r="AE80" s="834">
        <f>+IF(V80=K80,0,1)</f>
        <v>1</v>
      </c>
      <c r="AF80" s="834">
        <f>+IF(W80=L80,0,1)</f>
        <v>1</v>
      </c>
      <c r="AG80" s="834">
        <f>+IF(X80=M80,0,1)</f>
        <v>1</v>
      </c>
      <c r="AH80" s="834">
        <f>+IF(Y80=N80,0,1)</f>
        <v>1</v>
      </c>
      <c r="AI80" s="860">
        <f>+SUM(AA79:AH80)</f>
        <v>16</v>
      </c>
    </row>
    <row r="81" spans="2:16" ht="12.75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16" ht="12.75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16" ht="12.75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16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16" ht="12.75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2" ht="12.75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0.856757</v>
      </c>
      <c r="H88" s="929">
        <f>+'Resolución 137-2019-OS_CD'!H347*Factores!$B$17</f>
        <v>0.7481540000000001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2" ht="12.75">
      <c r="B89" s="879"/>
      <c r="C89" s="853"/>
      <c r="D89" s="853"/>
      <c r="E89" s="853"/>
      <c r="F89" s="714" t="s">
        <v>288</v>
      </c>
      <c r="G89" s="929">
        <f>+'Resolución 137-2019-OS_CD'!G348*Factores!$B$17</f>
        <v>0.856757</v>
      </c>
      <c r="H89" s="929">
        <f>+'Resolución 137-2019-OS_CD'!H348*Factores!$B$17</f>
        <v>0.7481540000000001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>+IF(R89=G89,0,1)</f>
        <v>1</v>
      </c>
      <c r="V89" s="834">
        <f>+IF(S89=H89,0,1)</f>
        <v>1</v>
      </c>
    </row>
    <row r="90" spans="2:22" ht="12.75">
      <c r="B90" s="812"/>
      <c r="C90" s="715"/>
      <c r="D90" s="715"/>
      <c r="E90" s="717"/>
      <c r="F90" s="714" t="s">
        <v>150</v>
      </c>
      <c r="G90" s="929">
        <f>+'Resolución 137-2019-OS_CD'!G349*Factores!$B$17</f>
        <v>0.856757</v>
      </c>
      <c r="H90" s="929">
        <f>+'Resolución 137-2019-OS_CD'!H349*Factores!$B$17</f>
        <v>0.7481540000000001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>+IF(R90=G90,0,1)</f>
        <v>1</v>
      </c>
      <c r="V90" s="834">
        <f>+IF(S90=H90,0,1)</f>
        <v>1</v>
      </c>
    </row>
    <row r="91" spans="2:22" ht="12.75">
      <c r="B91" s="879"/>
      <c r="C91" s="853"/>
      <c r="D91" s="853"/>
      <c r="E91" s="853"/>
      <c r="F91" s="714" t="s">
        <v>289</v>
      </c>
      <c r="G91" s="929">
        <f>+'Resolución 137-2019-OS_CD'!G350*Factores!$B$17</f>
        <v>0.856757</v>
      </c>
      <c r="H91" s="929">
        <f>+'Resolución 137-2019-OS_CD'!H350*Factores!$B$17</f>
        <v>0.7481540000000001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>+IF(R91=G91,0,1)</f>
        <v>1</v>
      </c>
      <c r="V91" s="834">
        <f>+IF(S91=H91,0,1)</f>
        <v>1</v>
      </c>
    </row>
    <row r="92" spans="2:22" ht="12.75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0.856757</v>
      </c>
      <c r="H92" s="929">
        <f>+'Resolución 137-2019-OS_CD'!H351*Factores!$B$17</f>
        <v>0.7481540000000001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>+IF(R92=G92,0,1)</f>
        <v>1</v>
      </c>
      <c r="V92" s="834">
        <f>+IF(S92=H92,0,1)</f>
        <v>1</v>
      </c>
    </row>
    <row r="93" spans="2:23" ht="12.75">
      <c r="B93" s="798"/>
      <c r="C93" s="719"/>
      <c r="D93" s="719"/>
      <c r="E93" s="734"/>
      <c r="F93" s="714" t="s">
        <v>150</v>
      </c>
      <c r="G93" s="929">
        <f>+'Resolución 137-2019-OS_CD'!G352*Factores!$B$17</f>
        <v>0.856757</v>
      </c>
      <c r="H93" s="929">
        <f>+'Resolución 137-2019-OS_CD'!H352*Factores!$B$17</f>
        <v>0.7481540000000001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>+IF(R93=G93,0,1)</f>
        <v>1</v>
      </c>
      <c r="V93" s="834">
        <f>+IF(S93=H93,0,1)</f>
        <v>1</v>
      </c>
      <c r="W93" s="880">
        <f>+SUM(U88:V93)</f>
        <v>12</v>
      </c>
    </row>
    <row r="94" spans="2:16" ht="12.75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16" ht="12.75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16" ht="12.75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16" ht="12.75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16" ht="12.75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16" ht="12.75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16" ht="12.75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16" ht="12.75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0" ht="12.75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12.408710999999998</v>
      </c>
      <c r="H106" s="929">
        <f>'Resolución 137-2019-OS_CD'!H363*Factores!$B$18</f>
        <v>12.384592999999999</v>
      </c>
      <c r="I106" s="929">
        <f>'Resolución 137-2019-OS_CD'!I363*Factores!$B$18</f>
        <v>12.408710999999998</v>
      </c>
      <c r="J106" s="929">
        <f>'Resolución 137-2019-OS_CD'!J363*Factores!$B$18</f>
        <v>12.384592999999999</v>
      </c>
      <c r="K106" s="929">
        <f>'Resolución 137-2019-OS_CD'!K363*Factores!$B$18</f>
        <v>12.975484</v>
      </c>
      <c r="L106" s="929">
        <f>'Resolución 137-2019-OS_CD'!L363*Factores!$B$18</f>
        <v>13.240782</v>
      </c>
      <c r="M106" s="837"/>
      <c r="N106" s="837"/>
      <c r="O106" s="837"/>
      <c r="P106" s="837"/>
      <c r="R106" s="834">
        <v>9.04</v>
      </c>
      <c r="S106" s="834">
        <v>9.3</v>
      </c>
      <c r="T106" s="834">
        <v>9.04</v>
      </c>
      <c r="U106" s="834">
        <v>9.3</v>
      </c>
      <c r="V106" s="834">
        <v>9.51</v>
      </c>
      <c r="W106" s="834">
        <v>9.99</v>
      </c>
      <c r="Y106" s="834">
        <f>+IF(R106=G106,0,1)</f>
        <v>1</v>
      </c>
      <c r="Z106" s="834">
        <f>+IF(S106=H106,0,1)</f>
        <v>1</v>
      </c>
      <c r="AA106" s="834">
        <f>+IF(T106=I106,0,1)</f>
        <v>1</v>
      </c>
      <c r="AB106" s="834">
        <f>+IF(U106=J106,0,1)</f>
        <v>1</v>
      </c>
      <c r="AC106" s="834">
        <f>+IF(V106=K106,0,1)</f>
        <v>1</v>
      </c>
      <c r="AD106" s="834">
        <f>+IF(W106=L106,0,1)</f>
        <v>1</v>
      </c>
    </row>
    <row r="107" spans="2:30" ht="12.75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12.408710999999998</v>
      </c>
      <c r="H107" s="929">
        <f>'Resolución 137-2019-OS_CD'!H364*Factores!$B$18</f>
        <v>12.384592999999999</v>
      </c>
      <c r="I107" s="929">
        <f>'Resolución 137-2019-OS_CD'!I364*Factores!$B$18</f>
        <v>12.408710999999998</v>
      </c>
      <c r="J107" s="929">
        <f>'Resolución 137-2019-OS_CD'!J364*Factores!$B$18</f>
        <v>12.384592999999999</v>
      </c>
      <c r="K107" s="929">
        <f>'Resolución 137-2019-OS_CD'!K364*Factores!$B$18</f>
        <v>12.975484</v>
      </c>
      <c r="L107" s="929">
        <f>'Resolución 137-2019-OS_CD'!L364*Factores!$B$18</f>
        <v>13.240782</v>
      </c>
      <c r="M107" s="837"/>
      <c r="N107" s="837"/>
      <c r="O107" s="837"/>
      <c r="P107" s="837"/>
      <c r="R107" s="834">
        <v>9.04</v>
      </c>
      <c r="S107" s="834">
        <v>9.3</v>
      </c>
      <c r="T107" s="834">
        <v>9.04</v>
      </c>
      <c r="U107" s="834">
        <v>9.3</v>
      </c>
      <c r="V107" s="834">
        <v>9.51</v>
      </c>
      <c r="W107" s="834">
        <v>9.99</v>
      </c>
      <c r="Y107" s="834">
        <f>+IF(R107=G107,0,1)</f>
        <v>1</v>
      </c>
      <c r="Z107" s="834">
        <f>+IF(S107=H107,0,1)</f>
        <v>1</v>
      </c>
      <c r="AA107" s="834">
        <f>+IF(T107=I107,0,1)</f>
        <v>1</v>
      </c>
      <c r="AB107" s="834">
        <f>+IF(U107=J107,0,1)</f>
        <v>1</v>
      </c>
      <c r="AC107" s="834">
        <f aca="true" t="shared" si="24" ref="AC107:AD109">+IF(V107=K107,0,1)</f>
        <v>1</v>
      </c>
      <c r="AD107" s="834">
        <f t="shared" si="24"/>
        <v>1</v>
      </c>
    </row>
    <row r="108" spans="2:30" ht="12.75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12.408710999999998</v>
      </c>
      <c r="H108" s="929">
        <f>'Resolución 137-2019-OS_CD'!H365*Factores!$B$18</f>
        <v>12.384592999999999</v>
      </c>
      <c r="I108" s="929">
        <f>'Resolución 137-2019-OS_CD'!I365*Factores!$B$18</f>
        <v>12.408710999999998</v>
      </c>
      <c r="J108" s="929">
        <f>'Resolución 137-2019-OS_CD'!J365*Factores!$B$18</f>
        <v>12.384592999999999</v>
      </c>
      <c r="K108" s="929">
        <f>'Resolución 137-2019-OS_CD'!K365*Factores!$B$18</f>
        <v>12.975484</v>
      </c>
      <c r="L108" s="929">
        <f>'Resolución 137-2019-OS_CD'!L365*Factores!$B$18</f>
        <v>13.240782</v>
      </c>
      <c r="M108" s="837"/>
      <c r="N108" s="837"/>
      <c r="O108" s="837"/>
      <c r="P108" s="837"/>
      <c r="R108" s="834">
        <v>9.04</v>
      </c>
      <c r="S108" s="834">
        <v>9.3</v>
      </c>
      <c r="T108" s="834">
        <v>9.04</v>
      </c>
      <c r="U108" s="834">
        <v>9.3</v>
      </c>
      <c r="V108" s="834">
        <v>9.51</v>
      </c>
      <c r="W108" s="834">
        <v>9.99</v>
      </c>
      <c r="Y108" s="834">
        <f>+IF(R108=G108,0,1)</f>
        <v>1</v>
      </c>
      <c r="Z108" s="834">
        <f>+IF(S108=H108,0,1)</f>
        <v>1</v>
      </c>
      <c r="AA108" s="834">
        <f>+IF(T108=I108,0,1)</f>
        <v>1</v>
      </c>
      <c r="AB108" s="834">
        <f>+IF(U108=J108,0,1)</f>
        <v>1</v>
      </c>
      <c r="AC108" s="834">
        <f t="shared" si="24"/>
        <v>1</v>
      </c>
      <c r="AD108" s="834">
        <f t="shared" si="24"/>
        <v>1</v>
      </c>
    </row>
    <row r="109" spans="2:30" ht="12.7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12.408710999999998</v>
      </c>
      <c r="H109" s="929">
        <f>'Resolución 137-2019-OS_CD'!H366*Factores!$B$18</f>
        <v>12.384592999999999</v>
      </c>
      <c r="I109" s="929">
        <f>'Resolución 137-2019-OS_CD'!I366*Factores!$B$18</f>
        <v>12.408710999999998</v>
      </c>
      <c r="J109" s="929">
        <f>'Resolución 137-2019-OS_CD'!J366*Factores!$B$18</f>
        <v>12.384592999999999</v>
      </c>
      <c r="K109" s="929">
        <f>'Resolución 137-2019-OS_CD'!K366*Factores!$B$18</f>
        <v>12.975484</v>
      </c>
      <c r="L109" s="929">
        <f>'Resolución 137-2019-OS_CD'!L366*Factores!$B$18</f>
        <v>13.240782</v>
      </c>
      <c r="M109" s="837"/>
      <c r="N109" s="837"/>
      <c r="O109" s="837"/>
      <c r="P109" s="837"/>
      <c r="R109" s="834">
        <v>9.04</v>
      </c>
      <c r="S109" s="834">
        <v>9.3</v>
      </c>
      <c r="T109" s="834">
        <v>9.04</v>
      </c>
      <c r="U109" s="834">
        <v>9.3</v>
      </c>
      <c r="V109" s="834">
        <v>9.51</v>
      </c>
      <c r="W109" s="834">
        <v>9.99</v>
      </c>
      <c r="Y109" s="834">
        <f>+IF(R109=G109,0,1)</f>
        <v>1</v>
      </c>
      <c r="Z109" s="834">
        <f>+IF(S109=H109,0,1)</f>
        <v>1</v>
      </c>
      <c r="AA109" s="834">
        <f>+IF(T109=I109,0,1)</f>
        <v>1</v>
      </c>
      <c r="AB109" s="834">
        <f>+IF(U109=J109,0,1)</f>
        <v>1</v>
      </c>
      <c r="AC109" s="834">
        <f t="shared" si="24"/>
        <v>1</v>
      </c>
      <c r="AD109" s="834">
        <f t="shared" si="24"/>
        <v>1</v>
      </c>
    </row>
    <row r="110" spans="2:31" ht="12.7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12.975484</v>
      </c>
      <c r="H110" s="929">
        <f>'Resolución 137-2019-OS_CD'!H367*Factores!$B$18</f>
        <v>13.240782</v>
      </c>
      <c r="I110" s="929">
        <f>'Resolución 137-2019-OS_CD'!I367*Factores!$B$18</f>
        <v>12.975484</v>
      </c>
      <c r="J110" s="929">
        <f>'Resolución 137-2019-OS_CD'!J367*Factores!$B$18</f>
        <v>13.240782</v>
      </c>
      <c r="K110" s="929">
        <f>'Resolución 137-2019-OS_CD'!K367*Factores!$B$18</f>
        <v>13.831673</v>
      </c>
      <c r="L110" s="929">
        <f>'Resolución 137-2019-OS_CD'!L367*Factores!$B$18</f>
        <v>13.855791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10.2</v>
      </c>
      <c r="W110" s="834">
        <v>10.48</v>
      </c>
      <c r="Y110" s="834">
        <f>+IF(R110=G110,0,1)</f>
        <v>1</v>
      </c>
      <c r="Z110" s="834">
        <f>+IF(S110=H110,0,1)</f>
        <v>1</v>
      </c>
      <c r="AA110" s="834">
        <f>+IF(T110=I110,0,1)</f>
        <v>1</v>
      </c>
      <c r="AB110" s="834">
        <f>+IF(U110=J110,0,1)</f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sheetProtection/>
  <mergeCells count="16">
    <mergeCell ref="G39:H39"/>
    <mergeCell ref="I39:J39"/>
    <mergeCell ref="K39:L39"/>
    <mergeCell ref="G76:H76"/>
    <mergeCell ref="I76:J76"/>
    <mergeCell ref="K76:L76"/>
    <mergeCell ref="I55:J55"/>
    <mergeCell ref="K55:L55"/>
    <mergeCell ref="M55:N55"/>
    <mergeCell ref="O55:P55"/>
    <mergeCell ref="M76:N76"/>
    <mergeCell ref="I7:J7"/>
    <mergeCell ref="K7:L7"/>
    <mergeCell ref="M7:N7"/>
    <mergeCell ref="O7:P7"/>
    <mergeCell ref="M39:N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836" customWidth="1"/>
    <col min="2" max="2" width="12.28125" style="834" hidden="1" customWidth="1"/>
    <col min="3" max="3" width="8.8515625" style="834" hidden="1" customWidth="1"/>
    <col min="4" max="4" width="8.57421875" style="834" hidden="1" customWidth="1"/>
    <col min="5" max="5" width="21.28125" style="834" hidden="1" customWidth="1"/>
    <col min="6" max="6" width="20.28125" style="834" hidden="1" customWidth="1"/>
    <col min="7" max="7" width="9.421875" style="834" hidden="1" customWidth="1"/>
    <col min="8" max="8" width="12.140625" style="834" hidden="1" customWidth="1"/>
    <col min="9" max="9" width="11.421875" style="834" hidden="1" customWidth="1"/>
    <col min="10" max="10" width="12.421875" style="834" hidden="1" customWidth="1"/>
    <col min="11" max="11" width="10.8515625" style="834" hidden="1" customWidth="1"/>
    <col min="12" max="12" width="12.421875" style="834" hidden="1" customWidth="1"/>
    <col min="13" max="13" width="13.421875" style="834" hidden="1" customWidth="1"/>
    <col min="14" max="14" width="12.57421875" style="834" hidden="1" customWidth="1"/>
    <col min="15" max="15" width="11.57421875" style="834" hidden="1" customWidth="1"/>
    <col min="16" max="16" width="12.28125" style="834" hidden="1" customWidth="1"/>
    <col min="17" max="61" width="11.421875" style="834" hidden="1" customWidth="1"/>
    <col min="62" max="62" width="8.851562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72.00390625" style="836" bestFit="1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64" ht="18.75">
      <c r="B4" s="588" t="str">
        <f>+Factores!A2</f>
        <v>Vigente a partir del 04/Jul/2022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04/Jul/2022</v>
      </c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64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16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 ht="12.75">
      <c r="B8" s="837"/>
      <c r="C8" s="837"/>
      <c r="D8" s="837"/>
      <c r="E8" s="837"/>
      <c r="F8" s="837"/>
      <c r="G8" s="837"/>
      <c r="H8" s="837"/>
      <c r="I8" s="1056" t="s">
        <v>307</v>
      </c>
      <c r="J8" s="1057"/>
      <c r="K8" s="1056" t="s">
        <v>308</v>
      </c>
      <c r="L8" s="1057"/>
      <c r="M8" s="1056" t="s">
        <v>309</v>
      </c>
      <c r="N8" s="1057"/>
      <c r="O8" s="1056" t="s">
        <v>310</v>
      </c>
      <c r="P8" s="1057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 ht="12.75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 ht="12.75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0.7433272000000002</v>
      </c>
    </row>
    <row r="11" spans="2:71" ht="12.75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1.5812596800000003</v>
      </c>
      <c r="H11" s="929">
        <f>+'(4)MantenimientoyCambiodeconex'!H10*1.12</f>
        <v>1.4596243200000005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</v>
      </c>
      <c r="S11" s="834">
        <f>+H11/'(4)MantenimientoyCambiodeconex'!H10</f>
        <v>1.12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aca="true" t="shared" si="0" ref="AD11:AN26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0.9595678400000001</v>
      </c>
    </row>
    <row r="12" spans="2:71" ht="12.75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1.1758084800000002</v>
      </c>
      <c r="J12" s="929">
        <f>+'(4)MantenimientoyCambiodeconex'!J11*1.12</f>
        <v>1.0541731200000002</v>
      </c>
      <c r="K12" s="929">
        <f>+'(4)MantenimientoyCambiodeconex'!K11*1.12</f>
        <v>1.2433836800000002</v>
      </c>
      <c r="L12" s="929">
        <f>+'(4)MantenimientoyCambiodeconex'!L11*1.12</f>
        <v>1.1217483200000002</v>
      </c>
      <c r="M12" s="929">
        <f>+'(4)MantenimientoyCambiodeconex'!M11*1.12</f>
        <v>1.4596243200000005</v>
      </c>
      <c r="N12" s="929">
        <f>+'(4)MantenimientoyCambiodeconex'!N11*1.12</f>
        <v>1.3379889600000001</v>
      </c>
      <c r="O12" s="929">
        <f>+'(4)MantenimientoyCambiodeconex'!O11*1.12</f>
        <v>1.5271995200000001</v>
      </c>
      <c r="P12" s="929">
        <f>+'(4)MantenimientoyCambiodeconex'!P11*1.12</f>
        <v>1.4055641600000002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</v>
      </c>
      <c r="U12" s="834">
        <f>+J12/'(4)MantenimientoyCambiodeconex'!J11</f>
        <v>1.12</v>
      </c>
      <c r="V12" s="834">
        <f>+K12/'(4)MantenimientoyCambiodeconex'!K11</f>
        <v>1.12</v>
      </c>
      <c r="W12" s="834">
        <f>+L12/'(4)MantenimientoyCambiodeconex'!L11</f>
        <v>1.12</v>
      </c>
      <c r="X12" s="834">
        <f>+M12/'(4)MantenimientoyCambiodeconex'!M11</f>
        <v>1.12</v>
      </c>
      <c r="Y12" s="834">
        <f>+N12/'(4)MantenimientoyCambiodeconex'!N11</f>
        <v>1.12</v>
      </c>
      <c r="Z12" s="834">
        <f>+O12/'(4)MantenimientoyCambiodeconex'!O11</f>
        <v>1.12</v>
      </c>
      <c r="AA12" s="834">
        <f>+P12/'(4)MantenimientoyCambiodeconex'!P11</f>
        <v>1.12</v>
      </c>
      <c r="AC12" s="834" t="e">
        <f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1.1758084800000002</v>
      </c>
    </row>
    <row r="13" spans="2:71" ht="12.75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1.4055641600000002</v>
      </c>
      <c r="J13" s="929"/>
      <c r="K13" s="929">
        <f>+'(4)MantenimientoyCambiodeconex'!K12*1.12</f>
        <v>1.4866544000000004</v>
      </c>
      <c r="L13" s="929"/>
      <c r="M13" s="929">
        <f>+'(4)MantenimientoyCambiodeconex'!M12*1.12</f>
        <v>1.7569552000000004</v>
      </c>
      <c r="N13" s="929"/>
      <c r="O13" s="929">
        <f>+'(4)MantenimientoyCambiodeconex'!O12*1.12</f>
        <v>1.8380454400000006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</v>
      </c>
      <c r="U13" s="834" t="e">
        <f>+J13/'(4)MantenimientoyCambiodeconex'!J12</f>
        <v>#DIV/0!</v>
      </c>
      <c r="V13" s="834">
        <f>+K13/'(4)MantenimientoyCambiodeconex'!K12</f>
        <v>1.12</v>
      </c>
      <c r="W13" s="834" t="e">
        <f>+L13/'(4)MantenimientoyCambiodeconex'!L12</f>
        <v>#DIV/0!</v>
      </c>
      <c r="X13" s="834">
        <f>+M13/'(4)MantenimientoyCambiodeconex'!M12</f>
        <v>1.12</v>
      </c>
      <c r="Y13" s="834" t="e">
        <f>+N13/'(4)MantenimientoyCambiodeconex'!N12</f>
        <v>#DIV/0!</v>
      </c>
      <c r="Z13" s="834">
        <f>+O13/'(4)MantenimientoyCambiodeconex'!O12</f>
        <v>1.12</v>
      </c>
      <c r="AA13" s="834" t="e">
        <f>+P13/'(4)MantenimientoyCambiodeconex'!P12</f>
        <v>#DIV/0!</v>
      </c>
      <c r="AC13" s="834" t="e">
        <f>+IF(R13=G13,0,1)</f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1.2433836800000002</v>
      </c>
    </row>
    <row r="14" spans="2:71" ht="12.75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1.1758084800000002</v>
      </c>
      <c r="J14" s="929">
        <f>+'(4)MantenimientoyCambiodeconex'!J13*1.12</f>
        <v>1.0541731200000002</v>
      </c>
      <c r="K14" s="929">
        <f>+'(4)MantenimientoyCambiodeconex'!K13*1.12</f>
        <v>1.2433836800000002</v>
      </c>
      <c r="L14" s="929">
        <f>+'(4)MantenimientoyCambiodeconex'!L13*1.12</f>
        <v>1.1217483200000002</v>
      </c>
      <c r="M14" s="929">
        <f>+'(4)MantenimientoyCambiodeconex'!M13*1.12</f>
        <v>1.4596243200000005</v>
      </c>
      <c r="N14" s="929">
        <f>+'(4)MantenimientoyCambiodeconex'!N13*1.12</f>
        <v>1.3379889600000001</v>
      </c>
      <c r="O14" s="929">
        <f>+'(4)MantenimientoyCambiodeconex'!O13*1.12</f>
        <v>1.5271995200000001</v>
      </c>
      <c r="P14" s="929">
        <f>+'(4)MantenimientoyCambiodeconex'!P13*1.12</f>
        <v>1.4055641600000002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</v>
      </c>
      <c r="U14" s="834">
        <f>+J14/'(4)MantenimientoyCambiodeconex'!J13</f>
        <v>1.12</v>
      </c>
      <c r="V14" s="834">
        <f>+K14/'(4)MantenimientoyCambiodeconex'!K13</f>
        <v>1.12</v>
      </c>
      <c r="W14" s="834">
        <f>+L14/'(4)MantenimientoyCambiodeconex'!L13</f>
        <v>1.12</v>
      </c>
      <c r="X14" s="834">
        <f>+M14/'(4)MantenimientoyCambiodeconex'!M13</f>
        <v>1.12</v>
      </c>
      <c r="Y14" s="834">
        <f>+N14/'(4)MantenimientoyCambiodeconex'!N13</f>
        <v>1.12</v>
      </c>
      <c r="Z14" s="834">
        <f>+O14/'(4)MantenimientoyCambiodeconex'!O13</f>
        <v>1.12</v>
      </c>
      <c r="AA14" s="834">
        <f>+P14/'(4)MantenimientoyCambiodeconex'!P13</f>
        <v>1.12</v>
      </c>
      <c r="AC14" s="834" t="e">
        <f>+IF(R14=G14,0,1)</f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1.4596243200000005</v>
      </c>
    </row>
    <row r="15" spans="2:71" ht="12.75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1.4055641600000002</v>
      </c>
      <c r="J15" s="929"/>
      <c r="K15" s="929">
        <f>+'(4)MantenimientoyCambiodeconex'!K14*1.12</f>
        <v>1.4866544000000004</v>
      </c>
      <c r="L15" s="929"/>
      <c r="M15" s="929">
        <f>+'(4)MantenimientoyCambiodeconex'!M14*1.12</f>
        <v>1.7569552000000004</v>
      </c>
      <c r="N15" s="929"/>
      <c r="O15" s="929">
        <f>+'(4)MantenimientoyCambiodeconex'!O14*1.12</f>
        <v>1.8380454400000006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</v>
      </c>
      <c r="U15" s="834" t="e">
        <f>+J15/'(4)MantenimientoyCambiodeconex'!J14</f>
        <v>#DIV/0!</v>
      </c>
      <c r="V15" s="834">
        <f>+K15/'(4)MantenimientoyCambiodeconex'!K14</f>
        <v>1.12</v>
      </c>
      <c r="W15" s="834" t="e">
        <f>+L15/'(4)MantenimientoyCambiodeconex'!L14</f>
        <v>#DIV/0!</v>
      </c>
      <c r="X15" s="834">
        <f>+M15/'(4)MantenimientoyCambiodeconex'!M14</f>
        <v>1.12</v>
      </c>
      <c r="Y15" s="834" t="e">
        <f>+N15/'(4)MantenimientoyCambiodeconex'!N14</f>
        <v>#DIV/0!</v>
      </c>
      <c r="Z15" s="834">
        <f>+O15/'(4)MantenimientoyCambiodeconex'!O14</f>
        <v>1.12</v>
      </c>
      <c r="AA15" s="834" t="e">
        <f>+P15/'(4)MantenimientoyCambiodeconex'!P14</f>
        <v>#DIV/0!</v>
      </c>
      <c r="AC15" s="834" t="e">
        <f>+IF(R15=G15,0,1)</f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1.5271995200000001</v>
      </c>
    </row>
    <row r="16" spans="2:71" ht="12.75">
      <c r="B16" s="715"/>
      <c r="C16" s="716"/>
      <c r="D16" s="719"/>
      <c r="E16" s="811"/>
      <c r="F16" s="714" t="s">
        <v>56</v>
      </c>
      <c r="G16" s="929">
        <f>+'(4)MantenimientoyCambiodeconex'!G15*1.12</f>
        <v>0.7433272000000002</v>
      </c>
      <c r="H16" s="929">
        <f>+'(4)MantenimientoyCambiodeconex'!H15*1.12</f>
        <v>0.6216918400000001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</v>
      </c>
      <c r="S16" s="834">
        <f>+H16/'(4)MantenimientoyCambiodeconex'!H15</f>
        <v>1.12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>+IF(R16=G16,0,1)</f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1.5812596800000003</v>
      </c>
    </row>
    <row r="17" spans="2:71" ht="12.75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1.5812596800000003</v>
      </c>
      <c r="H17" s="929">
        <f>+'(4)MantenimientoyCambiodeconex'!H16*1.12</f>
        <v>1.4596243200000005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</v>
      </c>
      <c r="S17" s="834">
        <f>+H17/'(4)MantenimientoyCambiodeconex'!H16</f>
        <v>1.12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>+IF(R17=G17,0,1)</f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0.6216918400000001</v>
      </c>
    </row>
    <row r="18" spans="2:71" ht="12.75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1.1758084800000002</v>
      </c>
      <c r="J18" s="929">
        <f>+'(4)MantenimientoyCambiodeconex'!J17*1.12</f>
        <v>1.0541731200000002</v>
      </c>
      <c r="K18" s="929">
        <f>+'(4)MantenimientoyCambiodeconex'!K17*1.12</f>
        <v>1.2433836800000002</v>
      </c>
      <c r="L18" s="929">
        <f>+'(4)MantenimientoyCambiodeconex'!L17*1.12</f>
        <v>1.1217483200000002</v>
      </c>
      <c r="M18" s="929">
        <f>+'(4)MantenimientoyCambiodeconex'!M17*1.12</f>
        <v>1.4596243200000005</v>
      </c>
      <c r="N18" s="929">
        <f>+'(4)MantenimientoyCambiodeconex'!N17*1.12</f>
        <v>1.3379889600000001</v>
      </c>
      <c r="O18" s="929">
        <f>+'(4)MantenimientoyCambiodeconex'!O17*1.12</f>
        <v>1.5271995200000001</v>
      </c>
      <c r="P18" s="929">
        <f>+'(4)MantenimientoyCambiodeconex'!P17*1.12</f>
        <v>1.4055641600000002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</v>
      </c>
      <c r="U18" s="834">
        <f>+J18/'(4)MantenimientoyCambiodeconex'!J17</f>
        <v>1.12</v>
      </c>
      <c r="V18" s="834">
        <f>+K18/'(4)MantenimientoyCambiodeconex'!K17</f>
        <v>1.12</v>
      </c>
      <c r="W18" s="834">
        <f>+L18/'(4)MantenimientoyCambiodeconex'!L17</f>
        <v>1.12</v>
      </c>
      <c r="X18" s="834">
        <f>+M18/'(4)MantenimientoyCambiodeconex'!M17</f>
        <v>1.12</v>
      </c>
      <c r="Y18" s="834">
        <f>+N18/'(4)MantenimientoyCambiodeconex'!N17</f>
        <v>1.12</v>
      </c>
      <c r="Z18" s="834">
        <f>+O18/'(4)MantenimientoyCambiodeconex'!O17</f>
        <v>1.12</v>
      </c>
      <c r="AA18" s="834">
        <f>+P18/'(4)MantenimientoyCambiodeconex'!P17</f>
        <v>1.12</v>
      </c>
      <c r="AC18" s="834" t="e">
        <f>+IF(R18=G18,0,1)</f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0.9055076800000003</v>
      </c>
    </row>
    <row r="19" spans="2:71" ht="12.75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1.1758084800000002</v>
      </c>
      <c r="J19" s="929">
        <f>+'(4)MantenimientoyCambiodeconex'!J18*1.12</f>
        <v>1.0541731200000002</v>
      </c>
      <c r="K19" s="929">
        <f>+'(4)MantenimientoyCambiodeconex'!K18*1.12</f>
        <v>1.2433836800000002</v>
      </c>
      <c r="L19" s="929">
        <f>+'(4)MantenimientoyCambiodeconex'!L18*1.12</f>
        <v>1.1217483200000002</v>
      </c>
      <c r="M19" s="929">
        <f>+'(4)MantenimientoyCambiodeconex'!M18*1.12</f>
        <v>1.4596243200000005</v>
      </c>
      <c r="N19" s="929">
        <f>+'(4)MantenimientoyCambiodeconex'!N18*1.12</f>
        <v>1.3379889600000001</v>
      </c>
      <c r="O19" s="929">
        <f>+'(4)MantenimientoyCambiodeconex'!O18*1.12</f>
        <v>1.5271995200000001</v>
      </c>
      <c r="P19" s="929">
        <f>+'(4)MantenimientoyCambiodeconex'!P18*1.12</f>
        <v>1.4055641600000002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</v>
      </c>
      <c r="U19" s="834">
        <f>+J19/'(4)MantenimientoyCambiodeconex'!J18</f>
        <v>1.12</v>
      </c>
      <c r="V19" s="834">
        <f>+K19/'(4)MantenimientoyCambiodeconex'!K18</f>
        <v>1.12</v>
      </c>
      <c r="W19" s="834">
        <f>+L19/'(4)MantenimientoyCambiodeconex'!L18</f>
        <v>1.12</v>
      </c>
      <c r="X19" s="834">
        <f>+M19/'(4)MantenimientoyCambiodeconex'!M18</f>
        <v>1.12</v>
      </c>
      <c r="Y19" s="834">
        <f>+N19/'(4)MantenimientoyCambiodeconex'!N18</f>
        <v>1.12</v>
      </c>
      <c r="Z19" s="834">
        <f>+O19/'(4)MantenimientoyCambiodeconex'!O18</f>
        <v>1.12</v>
      </c>
      <c r="AA19" s="834">
        <f>+P19/'(4)MantenimientoyCambiodeconex'!P18</f>
        <v>1.12</v>
      </c>
      <c r="AC19" s="834" t="e">
        <f>+IF(R19=G19,0,1)</f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1.0541731200000002</v>
      </c>
    </row>
    <row r="20" spans="2:71" ht="12.75">
      <c r="B20" s="715"/>
      <c r="C20" s="716"/>
      <c r="D20" s="715"/>
      <c r="E20" s="717"/>
      <c r="F20" s="721" t="s">
        <v>56</v>
      </c>
      <c r="G20" s="929">
        <f>+'(4)MantenimientoyCambiodeconex'!G19*1.12</f>
        <v>0.7433272000000002</v>
      </c>
      <c r="H20" s="929">
        <f>+'(4)MantenimientoyCambiodeconex'!H19*1.12</f>
        <v>0.6216918400000001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</v>
      </c>
      <c r="S20" s="834">
        <f>+H20/'(4)MantenimientoyCambiodeconex'!H19</f>
        <v>1.12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>+IF(R20=G20,0,1)</f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1.1217483200000002</v>
      </c>
    </row>
    <row r="21" spans="2:71" ht="12.75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2.9462787200000005</v>
      </c>
      <c r="H21" s="929">
        <f>+'(4)MantenimientoyCambiodeconex'!H20*1.12</f>
        <v>2.8651884800000005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</v>
      </c>
      <c r="S21" s="834">
        <f>+H21/'(4)MantenimientoyCambiodeconex'!H20</f>
        <v>1.12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>+IF(R21=G21,0,1)</f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1.3379889600000001</v>
      </c>
    </row>
    <row r="22" spans="2:71" ht="12.75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1.4055641600000002</v>
      </c>
      <c r="J22" s="929">
        <f>+'(4)MantenimientoyCambiodeconex'!J21*1.12</f>
        <v>1.3379889600000001</v>
      </c>
      <c r="K22" s="929">
        <f>+'(4)MantenimientoyCambiodeconex'!K21*1.12</f>
        <v>1.4055641600000002</v>
      </c>
      <c r="L22" s="929">
        <f>+'(4)MantenimientoyCambiodeconex'!L21*1.12</f>
        <v>1.3379889600000001</v>
      </c>
      <c r="M22" s="929">
        <f>+'(4)MantenimientoyCambiodeconex'!M21*1.12</f>
        <v>1.5677446400000001</v>
      </c>
      <c r="N22" s="929">
        <f>+'(4)MantenimientoyCambiodeconex'!N21*1.12</f>
        <v>1.4866544000000004</v>
      </c>
      <c r="O22" s="929">
        <f>+'(4)MantenimientoyCambiodeconex'!O21*1.12</f>
        <v>1.5677446400000001</v>
      </c>
      <c r="P22" s="929">
        <f>+'(4)MantenimientoyCambiodeconex'!P21*1.12</f>
        <v>1.4866544000000004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</v>
      </c>
      <c r="U22" s="834">
        <f>+J22/'(4)MantenimientoyCambiodeconex'!J21</f>
        <v>1.12</v>
      </c>
      <c r="V22" s="834">
        <f>+K22/'(4)MantenimientoyCambiodeconex'!K21</f>
        <v>1.12</v>
      </c>
      <c r="W22" s="834">
        <f>+L22/'(4)MantenimientoyCambiodeconex'!L21</f>
        <v>1.12</v>
      </c>
      <c r="X22" s="834">
        <f>+M22/'(4)MantenimientoyCambiodeconex'!M21</f>
        <v>1.12</v>
      </c>
      <c r="Y22" s="834">
        <f>+N22/'(4)MantenimientoyCambiodeconex'!N21</f>
        <v>1.12</v>
      </c>
      <c r="Z22" s="834">
        <f>+O22/'(4)MantenimientoyCambiodeconex'!O21</f>
        <v>1.12</v>
      </c>
      <c r="AA22" s="834">
        <f>+P22/'(4)MantenimientoyCambiodeconex'!P21</f>
        <v>1.12</v>
      </c>
      <c r="AC22" s="834" t="e">
        <f>+IF(R22=G22,0,1)</f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1.4055641600000002</v>
      </c>
    </row>
    <row r="23" spans="2:71" ht="12.75">
      <c r="B23" s="715"/>
      <c r="C23" s="716"/>
      <c r="D23" s="715"/>
      <c r="E23" s="717"/>
      <c r="F23" s="714" t="s">
        <v>56</v>
      </c>
      <c r="G23" s="929">
        <f>+'(4)MantenimientoyCambiodeconex'!G22*1.12</f>
        <v>0.7298121600000003</v>
      </c>
      <c r="H23" s="929">
        <f>+'(4)MantenimientoyCambiodeconex'!H22*1.12</f>
        <v>0.6487219200000002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</v>
      </c>
      <c r="S23" s="834">
        <f>+H23/'(4)MantenimientoyCambiodeconex'!H22</f>
        <v>1.12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>+IF(R23=G23,0,1)</f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1.4596243200000005</v>
      </c>
    </row>
    <row r="24" spans="2:71" ht="12.75">
      <c r="B24" s="715"/>
      <c r="C24" s="716"/>
      <c r="D24" s="715"/>
      <c r="E24" s="717"/>
      <c r="F24" s="714" t="s">
        <v>272</v>
      </c>
      <c r="G24" s="929">
        <f>+'(4)MantenimientoyCambiodeconex'!G23*1.12</f>
        <v>3.3922750400000004</v>
      </c>
      <c r="H24" s="929">
        <f>+'(4)MantenimientoyCambiodeconex'!H23*1.12</f>
        <v>3.3246998400000005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</v>
      </c>
      <c r="S24" s="834">
        <f>+H24/'(4)MantenimientoyCambiodeconex'!H23</f>
        <v>1.12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>+IF(R24=G24,0,1)</f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0.7298121600000003</v>
      </c>
    </row>
    <row r="25" spans="2:71" ht="12.75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2.9462787200000005</v>
      </c>
      <c r="H25" s="929">
        <f>+'(4)MantenimientoyCambiodeconex'!H24*1.12</f>
        <v>2.8651884800000005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</v>
      </c>
      <c r="S25" s="834">
        <f>+H25/'(4)MantenimientoyCambiodeconex'!H24</f>
        <v>1.12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>+IF(R25=G25,0,1)</f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1.4055641600000002</v>
      </c>
    </row>
    <row r="26" spans="2:71" ht="12.75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1.4055641600000002</v>
      </c>
      <c r="J26" s="929">
        <f>+'(4)MantenimientoyCambiodeconex'!J25*1.12</f>
        <v>1.3379889600000001</v>
      </c>
      <c r="K26" s="929">
        <f>+'(4)MantenimientoyCambiodeconex'!K25*1.12</f>
        <v>1.4055641600000002</v>
      </c>
      <c r="L26" s="929">
        <f>+'(4)MantenimientoyCambiodeconex'!L25*1.12</f>
        <v>1.3379889600000001</v>
      </c>
      <c r="M26" s="929">
        <f>+'(4)MantenimientoyCambiodeconex'!M25*1.12</f>
        <v>1.5677446400000001</v>
      </c>
      <c r="N26" s="929">
        <f>+'(4)MantenimientoyCambiodeconex'!N25*1.12</f>
        <v>1.4866544000000004</v>
      </c>
      <c r="O26" s="929">
        <f>+'(4)MantenimientoyCambiodeconex'!O25*1.12</f>
        <v>1.5677446400000001</v>
      </c>
      <c r="P26" s="929">
        <f>+'(4)MantenimientoyCambiodeconex'!P25*1.12</f>
        <v>1.4866544000000004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</v>
      </c>
      <c r="U26" s="834">
        <f>+J26/'(4)MantenimientoyCambiodeconex'!J25</f>
        <v>1.12</v>
      </c>
      <c r="V26" s="834">
        <f>+K26/'(4)MantenimientoyCambiodeconex'!K25</f>
        <v>1.12</v>
      </c>
      <c r="W26" s="834">
        <f>+L26/'(4)MantenimientoyCambiodeconex'!L25</f>
        <v>1.12</v>
      </c>
      <c r="X26" s="834">
        <f>+M26/'(4)MantenimientoyCambiodeconex'!M25</f>
        <v>1.12</v>
      </c>
      <c r="Y26" s="834">
        <f>+N26/'(4)MantenimientoyCambiodeconex'!N25</f>
        <v>1.12</v>
      </c>
      <c r="Z26" s="834">
        <f>+O26/'(4)MantenimientoyCambiodeconex'!O25</f>
        <v>1.12</v>
      </c>
      <c r="AA26" s="834">
        <f>+P26/'(4)MantenimientoyCambiodeconex'!P25</f>
        <v>1.12</v>
      </c>
      <c r="AC26" s="834" t="e">
        <f>+IF(R26=G26,0,1)</f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1.5677446400000001</v>
      </c>
    </row>
    <row r="27" spans="2:71" ht="12.75">
      <c r="B27" s="715"/>
      <c r="C27" s="716"/>
      <c r="D27" s="715"/>
      <c r="E27" s="717"/>
      <c r="F27" s="714" t="s">
        <v>56</v>
      </c>
      <c r="G27" s="929">
        <f>+'(4)MantenimientoyCambiodeconex'!G26*1.12</f>
        <v>0.7298121600000003</v>
      </c>
      <c r="H27" s="929">
        <f>+'(4)MantenimientoyCambiodeconex'!H26*1.12</f>
        <v>0.6487219200000002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</v>
      </c>
      <c r="S27" s="834">
        <f>+H27/'(4)MantenimientoyCambiodeconex'!H26</f>
        <v>1.12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>+IF(R27=G27,0,1)</f>
        <v>1</v>
      </c>
      <c r="AD27" s="834">
        <f>+IF(S27=H27,0,1)</f>
        <v>1</v>
      </c>
      <c r="AE27" s="834" t="e">
        <f>+IF(T27=I27,0,1)</f>
        <v>#DIV/0!</v>
      </c>
      <c r="AF27" s="834" t="e">
        <f>+IF(U27=J27,0,1)</f>
        <v>#DIV/0!</v>
      </c>
      <c r="AG27" s="834" t="e">
        <f>+IF(V27=K27,0,1)</f>
        <v>#DIV/0!</v>
      </c>
      <c r="AH27" s="834" t="e">
        <f>+IF(W27=L27,0,1)</f>
        <v>#DIV/0!</v>
      </c>
      <c r="AI27" s="834" t="e">
        <f>+IF(X27=M27,0,1)</f>
        <v>#DIV/0!</v>
      </c>
      <c r="AJ27" s="834" t="e">
        <f>+IF(Y27=N27,0,1)</f>
        <v>#DIV/0!</v>
      </c>
      <c r="AK27" s="834" t="e">
        <f>+IF(Z27=O27,0,1)</f>
        <v>#DIV/0!</v>
      </c>
      <c r="AL27" s="834" t="e">
        <f>+IF(AA27=P27,0,1)</f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2.9327636800000003</v>
      </c>
    </row>
    <row r="28" spans="2:71" ht="12.75">
      <c r="B28" s="715"/>
      <c r="C28" s="716"/>
      <c r="D28" s="715"/>
      <c r="E28" s="717"/>
      <c r="F28" s="714" t="s">
        <v>272</v>
      </c>
      <c r="G28" s="929">
        <f>+'(4)MantenimientoyCambiodeconex'!G27*1.12</f>
        <v>3.3922750400000004</v>
      </c>
      <c r="H28" s="929">
        <f>+'(4)MantenimientoyCambiodeconex'!H27*1.12</f>
        <v>3.3246998400000005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</v>
      </c>
      <c r="S28" s="834">
        <f>+H28/'(4)MantenimientoyCambiodeconex'!H27</f>
        <v>1.12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>+IF(R28=G28,0,1)</f>
        <v>1</v>
      </c>
      <c r="AD28" s="834">
        <f>+IF(S28=H28,0,1)</f>
        <v>1</v>
      </c>
      <c r="AE28" s="834" t="e">
        <f>+IF(T28=I28,0,1)</f>
        <v>#DIV/0!</v>
      </c>
      <c r="AF28" s="834" t="e">
        <f>+IF(U28=J28,0,1)</f>
        <v>#DIV/0!</v>
      </c>
      <c r="AG28" s="834" t="e">
        <f>+IF(V28=K28,0,1)</f>
        <v>#DIV/0!</v>
      </c>
      <c r="AH28" s="834" t="e">
        <f>+IF(W28=L28,0,1)</f>
        <v>#DIV/0!</v>
      </c>
      <c r="AI28" s="834" t="e">
        <f>+IF(X28=M28,0,1)</f>
        <v>#DIV/0!</v>
      </c>
      <c r="AJ28" s="834" t="e">
        <f>+IF(Y28=N28,0,1)</f>
        <v>#DIV/0!</v>
      </c>
      <c r="AK28" s="834" t="e">
        <f>+IF(Z28=O28,0,1)</f>
        <v>#DIV/0!</v>
      </c>
      <c r="AL28" s="834" t="e">
        <f>+IF(AA28=P28,0,1)</f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3.3922750400000004</v>
      </c>
    </row>
    <row r="29" spans="2:71" ht="12.75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4.7136219200000005</v>
      </c>
      <c r="H29" s="929">
        <f>+'(4)MantenimientoyCambiodeconex'!H28*1.12</f>
        <v>4.42999424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</v>
      </c>
      <c r="S29" s="834">
        <f>+H29/'(4)MantenimientoyCambiodeconex'!H28</f>
        <v>1.12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>+IF(R29=G29,0,1)</f>
        <v>1</v>
      </c>
      <c r="AD29" s="834">
        <f>+IF(S29=H29,0,1)</f>
        <v>1</v>
      </c>
      <c r="AE29" s="834" t="e">
        <f>+IF(T29=I29,0,1)</f>
        <v>#DIV/0!</v>
      </c>
      <c r="AF29" s="834" t="e">
        <f>+IF(U29=J29,0,1)</f>
        <v>#DIV/0!</v>
      </c>
      <c r="AG29" s="834" t="e">
        <f>+IF(V29=K29,0,1)</f>
        <v>#DIV/0!</v>
      </c>
      <c r="AH29" s="834" t="e">
        <f>+IF(W29=L29,0,1)</f>
        <v>#DIV/0!</v>
      </c>
      <c r="AI29" s="834" t="e">
        <f>+IF(X29=M29,0,1)</f>
        <v>#DIV/0!</v>
      </c>
      <c r="AJ29" s="834" t="e">
        <f>+IF(Y29=N29,0,1)</f>
        <v>#DIV/0!</v>
      </c>
      <c r="AK29" s="834" t="e">
        <f>+IF(Z29=O29,0,1)</f>
        <v>#DIV/0!</v>
      </c>
      <c r="AL29" s="834" t="e">
        <f>+IF(AA29=P29,0,1)</f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0.6487219200000002</v>
      </c>
    </row>
    <row r="30" spans="2:71" ht="12.75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4.7136219200000005</v>
      </c>
      <c r="H30" s="929">
        <f>+'(4)MantenimientoyCambiodeconex'!H29*1.12</f>
        <v>4.42999424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</v>
      </c>
      <c r="S30" s="834">
        <f>+H30/'(4)MantenimientoyCambiodeconex'!H29</f>
        <v>1.12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>+IF(R30=G30,0,1)</f>
        <v>1</v>
      </c>
      <c r="AD30" s="834">
        <f>+IF(S30=H30,0,1)</f>
        <v>1</v>
      </c>
      <c r="AE30" s="834" t="e">
        <f>+IF(T30=I30,0,1)</f>
        <v>#DIV/0!</v>
      </c>
      <c r="AF30" s="834" t="e">
        <f>+IF(U30=J30,0,1)</f>
        <v>#DIV/0!</v>
      </c>
      <c r="AG30" s="834" t="e">
        <f>+IF(V30=K30,0,1)</f>
        <v>#DIV/0!</v>
      </c>
      <c r="AH30" s="834" t="e">
        <f>+IF(W30=L30,0,1)</f>
        <v>#DIV/0!</v>
      </c>
      <c r="AI30" s="834" t="e">
        <f>+IF(X30=M30,0,1)</f>
        <v>#DIV/0!</v>
      </c>
      <c r="AJ30" s="834" t="e">
        <f>+IF(Y30=N30,0,1)</f>
        <v>#DIV/0!</v>
      </c>
      <c r="AK30" s="834" t="e">
        <f>+IF(Z30=O30,0,1)</f>
        <v>#DIV/0!</v>
      </c>
      <c r="AL30" s="834" t="e">
        <f>+IF(AA30=P30,0,1)</f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1.3379889600000001</v>
      </c>
    </row>
    <row r="31" spans="2:71" ht="12.75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4.42999424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>+IF(R31=G31,0,1)</f>
        <v>#DIV/0!</v>
      </c>
      <c r="AD31" s="834">
        <f>+IF(S31=H31,0,1)</f>
        <v>1</v>
      </c>
      <c r="AE31" s="834" t="e">
        <f>+IF(T31=I31,0,1)</f>
        <v>#DIV/0!</v>
      </c>
      <c r="AF31" s="834" t="e">
        <f>+IF(U31=J31,0,1)</f>
        <v>#DIV/0!</v>
      </c>
      <c r="AG31" s="834" t="e">
        <f>+IF(V31=K31,0,1)</f>
        <v>#DIV/0!</v>
      </c>
      <c r="AH31" s="834" t="e">
        <f>+IF(W31=L31,0,1)</f>
        <v>#DIV/0!</v>
      </c>
      <c r="AI31" s="834" t="e">
        <f>+IF(X31=M31,0,1)</f>
        <v>#DIV/0!</v>
      </c>
      <c r="AJ31" s="834" t="e">
        <f>+IF(Y31=N31,0,1)</f>
        <v>#DIV/0!</v>
      </c>
      <c r="AK31" s="834" t="e">
        <f>+IF(Z31=O31,0,1)</f>
        <v>#DIV/0!</v>
      </c>
      <c r="AL31" s="834" t="e">
        <f>+IF(AA31=P31,0,1)</f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1.4866544000000004</v>
      </c>
    </row>
    <row r="32" spans="2:71" ht="12.75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4.42999424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>+IF(R32=G32,0,1)</f>
        <v>#DIV/0!</v>
      </c>
      <c r="AD32" s="834">
        <f>+IF(S32=H32,0,1)</f>
        <v>1</v>
      </c>
      <c r="AE32" s="834" t="e">
        <f>+IF(T32=I32,0,1)</f>
        <v>#DIV/0!</v>
      </c>
      <c r="AF32" s="834" t="e">
        <f>+IF(U32=J32,0,1)</f>
        <v>#DIV/0!</v>
      </c>
      <c r="AG32" s="834" t="e">
        <f>+IF(V32=K32,0,1)</f>
        <v>#DIV/0!</v>
      </c>
      <c r="AH32" s="834" t="e">
        <f>+IF(W32=L32,0,1)</f>
        <v>#DIV/0!</v>
      </c>
      <c r="AI32" s="834" t="e">
        <f>+IF(X32=M32,0,1)</f>
        <v>#DIV/0!</v>
      </c>
      <c r="AJ32" s="834" t="e">
        <f>+IF(Y32=N32,0,1)</f>
        <v>#DIV/0!</v>
      </c>
      <c r="AK32" s="834" t="e">
        <f>+IF(Z32=O32,0,1)</f>
        <v>#DIV/0!</v>
      </c>
      <c r="AL32" s="834" t="e">
        <f>+IF(AA32=P32,0,1)</f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2.8651884800000005</v>
      </c>
    </row>
    <row r="33" spans="2:71" ht="12.75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4.42999424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aca="true" t="shared" si="1" ref="AD33:AL33">+IF(S33=H33,0,1)</f>
        <v>1</v>
      </c>
      <c r="AE33" s="834" t="e">
        <f t="shared" si="1"/>
        <v>#DIV/0!</v>
      </c>
      <c r="AF33" s="834" t="e">
        <f t="shared" si="1"/>
        <v>#DIV/0!</v>
      </c>
      <c r="AG33" s="834" t="e">
        <f t="shared" si="1"/>
        <v>#DIV/0!</v>
      </c>
      <c r="AH33" s="834" t="e">
        <f t="shared" si="1"/>
        <v>#DIV/0!</v>
      </c>
      <c r="AI33" s="834" t="e">
        <f t="shared" si="1"/>
        <v>#DIV/0!</v>
      </c>
      <c r="AJ33" s="834" t="e">
        <f t="shared" si="1"/>
        <v>#DIV/0!</v>
      </c>
      <c r="AK33" s="834" t="e">
        <f t="shared" si="1"/>
        <v>#DIV/0!</v>
      </c>
      <c r="AL33" s="834" t="e">
        <f t="shared" si="1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3.3246998400000005</v>
      </c>
    </row>
    <row r="34" spans="2:71" ht="12.75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4.70011584</v>
      </c>
    </row>
    <row r="35" spans="2:71" ht="12.75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4.42999424</v>
      </c>
    </row>
    <row r="36" spans="2:71" ht="12.75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13.88425024</v>
      </c>
    </row>
    <row r="37" spans="2:71" ht="12.7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13.857238080000002</v>
      </c>
    </row>
    <row r="38" spans="2:71" ht="12.75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14.519036</v>
      </c>
    </row>
    <row r="39" spans="2:71" ht="12.75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14.816169760000001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14.519036</v>
      </c>
    </row>
    <row r="41" spans="2:71" ht="12.75">
      <c r="B41" s="837"/>
      <c r="C41" s="837"/>
      <c r="D41" s="837"/>
      <c r="E41" s="837"/>
      <c r="F41" s="742"/>
      <c r="G41" s="1058" t="s">
        <v>307</v>
      </c>
      <c r="H41" s="1059"/>
      <c r="I41" s="1058" t="s">
        <v>308</v>
      </c>
      <c r="J41" s="1059"/>
      <c r="K41" s="1060" t="s">
        <v>309</v>
      </c>
      <c r="L41" s="1061"/>
      <c r="M41" s="1056" t="s">
        <v>310</v>
      </c>
      <c r="N41" s="1057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14.816169760000001</v>
      </c>
    </row>
    <row r="42" spans="2:71" ht="12.75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15.477967680000003</v>
      </c>
    </row>
    <row r="43" spans="2:71" ht="12.75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15.491473760000002</v>
      </c>
    </row>
    <row r="44" spans="2:71" ht="12.75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1.1758084800000002</v>
      </c>
      <c r="H44" s="928">
        <f>+'(4)MantenimientoyCambiodeconex'!H42*1.12</f>
        <v>1.0541731200000002</v>
      </c>
      <c r="I44" s="928">
        <f>+'(4)MantenimientoyCambiodeconex'!I42*1.12</f>
        <v>1.2433836800000002</v>
      </c>
      <c r="J44" s="928">
        <f>+'(4)MantenimientoyCambiodeconex'!J42*1.12</f>
        <v>1.1217483200000002</v>
      </c>
      <c r="K44" s="928">
        <f>+'(4)MantenimientoyCambiodeconex'!K42*1.12</f>
        <v>1.4596243200000005</v>
      </c>
      <c r="L44" s="928">
        <f>+'(4)MantenimientoyCambiodeconex'!L42*1.12</f>
        <v>1.3379889600000001</v>
      </c>
      <c r="M44" s="928">
        <f>+'(4)MantenimientoyCambiodeconex'!M42*1.12</f>
        <v>1.5271995200000001</v>
      </c>
      <c r="N44" s="928">
        <f>+'(4)MantenimientoyCambiodeconex'!N42*1.12</f>
        <v>1.4055641600000002</v>
      </c>
      <c r="O44" s="837"/>
      <c r="P44" s="837"/>
      <c r="R44" s="834">
        <f>+G44/'(4)MantenimientoyCambiodeconex'!G42</f>
        <v>1.12</v>
      </c>
      <c r="S44" s="834">
        <f>+H44/'(4)MantenimientoyCambiodeconex'!H42</f>
        <v>1.12</v>
      </c>
      <c r="T44" s="834">
        <f>+I44/'(4)MantenimientoyCambiodeconex'!I42</f>
        <v>1.12</v>
      </c>
      <c r="U44" s="834">
        <f>+J44/'(4)MantenimientoyCambiodeconex'!J42</f>
        <v>1.12</v>
      </c>
      <c r="V44" s="834">
        <f>+K44/'(4)MantenimientoyCambiodeconex'!K42</f>
        <v>1.12</v>
      </c>
      <c r="W44" s="834">
        <f>+L44/'(4)MantenimientoyCambiodeconex'!L42</f>
        <v>1.12</v>
      </c>
      <c r="X44" s="834">
        <f>+M44/'(4)MantenimientoyCambiodeconex'!M42</f>
        <v>1.12</v>
      </c>
      <c r="Y44" s="834">
        <f>+N44/'(4)MantenimientoyCambiodeconex'!N42</f>
        <v>1.12</v>
      </c>
      <c r="AA44" s="834">
        <f>+IF(R44=G44,0,1)</f>
        <v>1</v>
      </c>
      <c r="AB44" s="834">
        <f aca="true" t="shared" si="2" ref="AB44:AH49">+IF(S44=H44,0,1)</f>
        <v>1</v>
      </c>
      <c r="AC44" s="834">
        <f t="shared" si="2"/>
        <v>1</v>
      </c>
      <c r="AD44" s="834">
        <f t="shared" si="2"/>
        <v>1</v>
      </c>
      <c r="AE44" s="834">
        <f t="shared" si="2"/>
        <v>1</v>
      </c>
      <c r="AF44" s="834">
        <f t="shared" si="2"/>
        <v>1</v>
      </c>
      <c r="AG44" s="834">
        <f t="shared" si="2"/>
        <v>1</v>
      </c>
      <c r="AH44" s="834">
        <f>+IF(Y44=N44,0,1)</f>
        <v>1</v>
      </c>
      <c r="BS44" s="976"/>
    </row>
    <row r="45" spans="2:34" ht="12.75">
      <c r="B45" s="853"/>
      <c r="C45" s="853"/>
      <c r="D45" s="876"/>
      <c r="E45" s="876"/>
      <c r="F45" s="732" t="s">
        <v>88</v>
      </c>
      <c r="G45" s="928">
        <f>+'(4)MantenimientoyCambiodeconex'!G43*1.12</f>
        <v>1.1758084800000002</v>
      </c>
      <c r="H45" s="928">
        <f>+'(4)MantenimientoyCambiodeconex'!H43*1.12</f>
        <v>1.0541731200000002</v>
      </c>
      <c r="I45" s="928">
        <f>+'(4)MantenimientoyCambiodeconex'!I43*1.12</f>
        <v>1.2433836800000002</v>
      </c>
      <c r="J45" s="928">
        <f>+'(4)MantenimientoyCambiodeconex'!J43*1.12</f>
        <v>1.1217483200000002</v>
      </c>
      <c r="K45" s="928">
        <f>+'(4)MantenimientoyCambiodeconex'!K43*1.12</f>
        <v>1.4596243200000005</v>
      </c>
      <c r="L45" s="928">
        <f>+'(4)MantenimientoyCambiodeconex'!L43*1.12</f>
        <v>1.3379889600000001</v>
      </c>
      <c r="M45" s="928">
        <f>+'(4)MantenimientoyCambiodeconex'!M43*1.12</f>
        <v>1.5271995200000001</v>
      </c>
      <c r="N45" s="928">
        <f>+'(4)MantenimientoyCambiodeconex'!N43*1.12</f>
        <v>1.4055641600000002</v>
      </c>
      <c r="O45" s="837"/>
      <c r="P45" s="837"/>
      <c r="R45" s="834">
        <f>+G45/'(4)MantenimientoyCambiodeconex'!G43</f>
        <v>1.12</v>
      </c>
      <c r="S45" s="834">
        <f>+H45/'(4)MantenimientoyCambiodeconex'!H43</f>
        <v>1.12</v>
      </c>
      <c r="T45" s="834">
        <f>+I45/'(4)MantenimientoyCambiodeconex'!I43</f>
        <v>1.12</v>
      </c>
      <c r="U45" s="834">
        <f>+J45/'(4)MantenimientoyCambiodeconex'!J43</f>
        <v>1.12</v>
      </c>
      <c r="V45" s="834">
        <f>+K45/'(4)MantenimientoyCambiodeconex'!K43</f>
        <v>1.12</v>
      </c>
      <c r="W45" s="834">
        <f>+L45/'(4)MantenimientoyCambiodeconex'!L43</f>
        <v>1.12</v>
      </c>
      <c r="X45" s="834">
        <f>+M45/'(4)MantenimientoyCambiodeconex'!M43</f>
        <v>1.12</v>
      </c>
      <c r="Y45" s="834">
        <f>+N45/'(4)MantenimientoyCambiodeconex'!N43</f>
        <v>1.12</v>
      </c>
      <c r="AA45" s="834">
        <f>+IF(R45=G45,0,1)</f>
        <v>1</v>
      </c>
      <c r="AB45" s="834">
        <f t="shared" si="2"/>
        <v>1</v>
      </c>
      <c r="AC45" s="834">
        <f t="shared" si="2"/>
        <v>1</v>
      </c>
      <c r="AD45" s="834">
        <f t="shared" si="2"/>
        <v>1</v>
      </c>
      <c r="AE45" s="834">
        <f t="shared" si="2"/>
        <v>1</v>
      </c>
      <c r="AF45" s="834">
        <f t="shared" si="2"/>
        <v>1</v>
      </c>
      <c r="AG45" s="834">
        <f t="shared" si="2"/>
        <v>1</v>
      </c>
      <c r="AH45" s="834">
        <f t="shared" si="2"/>
        <v>1</v>
      </c>
    </row>
    <row r="46" spans="2:34" ht="12.75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1.1758084800000002</v>
      </c>
      <c r="H46" s="928">
        <f>+'(4)MantenimientoyCambiodeconex'!H44*1.12</f>
        <v>1.0541731200000002</v>
      </c>
      <c r="I46" s="928">
        <f>+'(4)MantenimientoyCambiodeconex'!I44*1.12</f>
        <v>1.2433836800000002</v>
      </c>
      <c r="J46" s="928">
        <f>+'(4)MantenimientoyCambiodeconex'!J44*1.12</f>
        <v>1.1217483200000002</v>
      </c>
      <c r="K46" s="928">
        <f>+'(4)MantenimientoyCambiodeconex'!K44*1.12</f>
        <v>1.4596243200000005</v>
      </c>
      <c r="L46" s="928">
        <f>+'(4)MantenimientoyCambiodeconex'!L44*1.12</f>
        <v>1.3379889600000001</v>
      </c>
      <c r="M46" s="928">
        <f>+'(4)MantenimientoyCambiodeconex'!M44*1.12</f>
        <v>1.5271995200000001</v>
      </c>
      <c r="N46" s="928">
        <f>+'(4)MantenimientoyCambiodeconex'!N44*1.12</f>
        <v>1.4055641600000002</v>
      </c>
      <c r="O46" s="837"/>
      <c r="P46" s="837"/>
      <c r="R46" s="834">
        <f>+G46/'(4)MantenimientoyCambiodeconex'!G44</f>
        <v>1.12</v>
      </c>
      <c r="S46" s="834">
        <f>+H46/'(4)MantenimientoyCambiodeconex'!H44</f>
        <v>1.12</v>
      </c>
      <c r="T46" s="834">
        <f>+I46/'(4)MantenimientoyCambiodeconex'!I44</f>
        <v>1.12</v>
      </c>
      <c r="U46" s="834">
        <f>+J46/'(4)MantenimientoyCambiodeconex'!J44</f>
        <v>1.12</v>
      </c>
      <c r="V46" s="834">
        <f>+K46/'(4)MantenimientoyCambiodeconex'!K44</f>
        <v>1.12</v>
      </c>
      <c r="W46" s="834">
        <f>+L46/'(4)MantenimientoyCambiodeconex'!L44</f>
        <v>1.12</v>
      </c>
      <c r="X46" s="834">
        <f>+M46/'(4)MantenimientoyCambiodeconex'!M44</f>
        <v>1.12</v>
      </c>
      <c r="Y46" s="834">
        <f>+N46/'(4)MantenimientoyCambiodeconex'!N44</f>
        <v>1.12</v>
      </c>
      <c r="AA46" s="834">
        <f>+IF(R46=G46,0,1)</f>
        <v>1</v>
      </c>
      <c r="AB46" s="834">
        <f t="shared" si="2"/>
        <v>1</v>
      </c>
      <c r="AC46" s="834">
        <f t="shared" si="2"/>
        <v>1</v>
      </c>
      <c r="AD46" s="834">
        <f t="shared" si="2"/>
        <v>1</v>
      </c>
      <c r="AE46" s="834">
        <f t="shared" si="2"/>
        <v>1</v>
      </c>
      <c r="AF46" s="834">
        <f t="shared" si="2"/>
        <v>1</v>
      </c>
      <c r="AG46" s="834">
        <f t="shared" si="2"/>
        <v>1</v>
      </c>
      <c r="AH46" s="834">
        <f t="shared" si="2"/>
        <v>1</v>
      </c>
    </row>
    <row r="47" spans="2:34" ht="12.75">
      <c r="B47" s="876"/>
      <c r="C47" s="876"/>
      <c r="D47" s="876"/>
      <c r="E47" s="734"/>
      <c r="F47" s="732" t="s">
        <v>88</v>
      </c>
      <c r="G47" s="928">
        <f>+'(4)MantenimientoyCambiodeconex'!G45*1.12</f>
        <v>1.1758084800000002</v>
      </c>
      <c r="H47" s="928">
        <f>+'(4)MantenimientoyCambiodeconex'!H45*1.12</f>
        <v>1.0541731200000002</v>
      </c>
      <c r="I47" s="928">
        <f>+'(4)MantenimientoyCambiodeconex'!I45*1.12</f>
        <v>1.2433836800000002</v>
      </c>
      <c r="J47" s="928">
        <f>+'(4)MantenimientoyCambiodeconex'!J45*1.12</f>
        <v>1.1217483200000002</v>
      </c>
      <c r="K47" s="928">
        <f>+'(4)MantenimientoyCambiodeconex'!K45*1.12</f>
        <v>1.4596243200000005</v>
      </c>
      <c r="L47" s="928">
        <f>+'(4)MantenimientoyCambiodeconex'!L45*1.12</f>
        <v>1.3379889600000001</v>
      </c>
      <c r="M47" s="928">
        <f>+'(4)MantenimientoyCambiodeconex'!M45*1.12</f>
        <v>1.5271995200000001</v>
      </c>
      <c r="N47" s="928">
        <f>+'(4)MantenimientoyCambiodeconex'!N45*1.12</f>
        <v>1.4055641600000002</v>
      </c>
      <c r="O47" s="837"/>
      <c r="P47" s="837"/>
      <c r="R47" s="834">
        <f>+G47/'(4)MantenimientoyCambiodeconex'!G45</f>
        <v>1.12</v>
      </c>
      <c r="S47" s="834">
        <f>+H47/'(4)MantenimientoyCambiodeconex'!H45</f>
        <v>1.12</v>
      </c>
      <c r="T47" s="834">
        <f>+I47/'(4)MantenimientoyCambiodeconex'!I45</f>
        <v>1.12</v>
      </c>
      <c r="U47" s="834">
        <f>+J47/'(4)MantenimientoyCambiodeconex'!J45</f>
        <v>1.12</v>
      </c>
      <c r="V47" s="834">
        <f>+K47/'(4)MantenimientoyCambiodeconex'!K45</f>
        <v>1.12</v>
      </c>
      <c r="W47" s="834">
        <f>+L47/'(4)MantenimientoyCambiodeconex'!L45</f>
        <v>1.12</v>
      </c>
      <c r="X47" s="834">
        <f>+M47/'(4)MantenimientoyCambiodeconex'!M45</f>
        <v>1.12</v>
      </c>
      <c r="Y47" s="834">
        <f>+N47/'(4)MantenimientoyCambiodeconex'!N45</f>
        <v>1.12</v>
      </c>
      <c r="AA47" s="834">
        <f>+IF(R47=G47,0,1)</f>
        <v>1</v>
      </c>
      <c r="AB47" s="834">
        <f t="shared" si="2"/>
        <v>1</v>
      </c>
      <c r="AC47" s="834">
        <f t="shared" si="2"/>
        <v>1</v>
      </c>
      <c r="AD47" s="834">
        <f t="shared" si="2"/>
        <v>1</v>
      </c>
      <c r="AE47" s="834">
        <f t="shared" si="2"/>
        <v>1</v>
      </c>
      <c r="AF47" s="834">
        <f t="shared" si="2"/>
        <v>1</v>
      </c>
      <c r="AG47" s="834">
        <f t="shared" si="2"/>
        <v>1</v>
      </c>
      <c r="AH47" s="834">
        <f t="shared" si="2"/>
        <v>1</v>
      </c>
    </row>
    <row r="48" spans="2:34" ht="12.75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1.4055641600000002</v>
      </c>
      <c r="H48" s="928">
        <f>+'(4)MantenimientoyCambiodeconex'!H46*1.12</f>
        <v>1.3379889600000001</v>
      </c>
      <c r="I48" s="928">
        <f>+'(4)MantenimientoyCambiodeconex'!I46*1.12</f>
        <v>1.4055641600000002</v>
      </c>
      <c r="J48" s="928">
        <f>+'(4)MantenimientoyCambiodeconex'!J46*1.12</f>
        <v>1.3379889600000001</v>
      </c>
      <c r="K48" s="928">
        <f>+'(4)MantenimientoyCambiodeconex'!K46*1.12</f>
        <v>1.5677446400000001</v>
      </c>
      <c r="L48" s="928">
        <f>+'(4)MantenimientoyCambiodeconex'!L46*1.12</f>
        <v>1.4866544000000004</v>
      </c>
      <c r="M48" s="928">
        <f>+'(4)MantenimientoyCambiodeconex'!M46*1.12</f>
        <v>1.5677446400000001</v>
      </c>
      <c r="N48" s="928">
        <f>+'(4)MantenimientoyCambiodeconex'!N46*1.12</f>
        <v>1.4866544000000004</v>
      </c>
      <c r="O48" s="837"/>
      <c r="P48" s="837"/>
      <c r="R48" s="834">
        <f>+G48/'(4)MantenimientoyCambiodeconex'!G46</f>
        <v>1.12</v>
      </c>
      <c r="S48" s="834">
        <f>+H48/'(4)MantenimientoyCambiodeconex'!H46</f>
        <v>1.12</v>
      </c>
      <c r="T48" s="834">
        <f>+I48/'(4)MantenimientoyCambiodeconex'!I46</f>
        <v>1.12</v>
      </c>
      <c r="U48" s="834">
        <f>+J48/'(4)MantenimientoyCambiodeconex'!J46</f>
        <v>1.12</v>
      </c>
      <c r="V48" s="834">
        <f>+K48/'(4)MantenimientoyCambiodeconex'!K46</f>
        <v>1.12</v>
      </c>
      <c r="W48" s="834">
        <f>+L48/'(4)MantenimientoyCambiodeconex'!L46</f>
        <v>1.12</v>
      </c>
      <c r="X48" s="834">
        <f>+M48/'(4)MantenimientoyCambiodeconex'!M46</f>
        <v>1.12</v>
      </c>
      <c r="Y48" s="834">
        <f>+N48/'(4)MantenimientoyCambiodeconex'!N46</f>
        <v>1.12</v>
      </c>
      <c r="AA48" s="834">
        <f>+IF(R48=G48,0,1)</f>
        <v>1</v>
      </c>
      <c r="AB48" s="834">
        <f t="shared" si="2"/>
        <v>1</v>
      </c>
      <c r="AC48" s="834">
        <f t="shared" si="2"/>
        <v>1</v>
      </c>
      <c r="AD48" s="834">
        <f t="shared" si="2"/>
        <v>1</v>
      </c>
      <c r="AE48" s="834">
        <f t="shared" si="2"/>
        <v>1</v>
      </c>
      <c r="AF48" s="834">
        <f t="shared" si="2"/>
        <v>1</v>
      </c>
      <c r="AG48" s="834">
        <f t="shared" si="2"/>
        <v>1</v>
      </c>
      <c r="AH48" s="834">
        <f t="shared" si="2"/>
        <v>1</v>
      </c>
    </row>
    <row r="49" spans="2:35" ht="12.75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1.4055641600000002</v>
      </c>
      <c r="H49" s="928">
        <f>+'(4)MantenimientoyCambiodeconex'!H47*1.12</f>
        <v>1.3379889600000001</v>
      </c>
      <c r="I49" s="928">
        <f>+'(4)MantenimientoyCambiodeconex'!I47*1.12</f>
        <v>1.4055641600000002</v>
      </c>
      <c r="J49" s="928">
        <f>+'(4)MantenimientoyCambiodeconex'!J47*1.12</f>
        <v>1.3379889600000001</v>
      </c>
      <c r="K49" s="928">
        <f>+'(4)MantenimientoyCambiodeconex'!K47*1.12</f>
        <v>1.5677446400000001</v>
      </c>
      <c r="L49" s="928">
        <f>+'(4)MantenimientoyCambiodeconex'!L47*1.12</f>
        <v>1.4866544000000004</v>
      </c>
      <c r="M49" s="928">
        <f>+'(4)MantenimientoyCambiodeconex'!M47*1.12</f>
        <v>1.5677446400000001</v>
      </c>
      <c r="N49" s="928">
        <f>+'(4)MantenimientoyCambiodeconex'!N47*1.12</f>
        <v>1.4866544000000004</v>
      </c>
      <c r="O49" s="837"/>
      <c r="P49" s="837"/>
      <c r="R49" s="834">
        <f>+G49/'(4)MantenimientoyCambiodeconex'!G47</f>
        <v>1.12</v>
      </c>
      <c r="S49" s="834">
        <f>+H49/'(4)MantenimientoyCambiodeconex'!H47</f>
        <v>1.12</v>
      </c>
      <c r="T49" s="834">
        <f>+I49/'(4)MantenimientoyCambiodeconex'!I47</f>
        <v>1.12</v>
      </c>
      <c r="U49" s="834">
        <f>+J49/'(4)MantenimientoyCambiodeconex'!J47</f>
        <v>1.12</v>
      </c>
      <c r="V49" s="834">
        <f>+K49/'(4)MantenimientoyCambiodeconex'!K47</f>
        <v>1.12</v>
      </c>
      <c r="W49" s="834">
        <f>+L49/'(4)MantenimientoyCambiodeconex'!L47</f>
        <v>1.12</v>
      </c>
      <c r="X49" s="834">
        <f>+M49/'(4)MantenimientoyCambiodeconex'!M47</f>
        <v>1.12</v>
      </c>
      <c r="Y49" s="834">
        <f>+N49/'(4)MantenimientoyCambiodeconex'!N47</f>
        <v>1.12</v>
      </c>
      <c r="AA49" s="834">
        <f>+IF(R49=G49,0,1)</f>
        <v>1</v>
      </c>
      <c r="AB49" s="834">
        <f t="shared" si="2"/>
        <v>1</v>
      </c>
      <c r="AC49" s="834">
        <f t="shared" si="2"/>
        <v>1</v>
      </c>
      <c r="AD49" s="834">
        <f t="shared" si="2"/>
        <v>1</v>
      </c>
      <c r="AE49" s="834">
        <f t="shared" si="2"/>
        <v>1</v>
      </c>
      <c r="AF49" s="834">
        <f t="shared" si="2"/>
        <v>1</v>
      </c>
      <c r="AG49" s="834">
        <f t="shared" si="2"/>
        <v>1</v>
      </c>
      <c r="AH49" s="834">
        <f t="shared" si="2"/>
        <v>1</v>
      </c>
      <c r="AI49" s="860">
        <f>+SUM(AA44:AH49)</f>
        <v>48</v>
      </c>
    </row>
    <row r="50" spans="2:16" ht="12.75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2.75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16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16" ht="12.75">
      <c r="B57" s="837"/>
      <c r="C57" s="837"/>
      <c r="D57" s="742"/>
      <c r="E57" s="742"/>
      <c r="F57" s="742"/>
      <c r="G57" s="742"/>
      <c r="H57" s="742"/>
      <c r="I57" s="1056" t="s">
        <v>307</v>
      </c>
      <c r="J57" s="1057"/>
      <c r="K57" s="1056" t="s">
        <v>308</v>
      </c>
      <c r="L57" s="1057"/>
      <c r="M57" s="1056" t="s">
        <v>309</v>
      </c>
      <c r="N57" s="1057"/>
      <c r="O57" s="1056" t="s">
        <v>310</v>
      </c>
      <c r="P57" s="1057"/>
    </row>
    <row r="58" spans="2:16" ht="12.75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16" ht="12.75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 ht="12.75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2.9462787200000005</v>
      </c>
      <c r="H60" s="929">
        <f>+'(4)MantenimientoyCambiodeconex'!H58*1.12</f>
        <v>2.8651884800000005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</v>
      </c>
      <c r="S60" s="834">
        <f>+H60/'(4)MantenimientoyCambiodeconex'!H58</f>
        <v>1.12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aca="true" t="shared" si="3" ref="AD60:AL72">+IF(S60=H60,0,1)</f>
        <v>1</v>
      </c>
      <c r="AE60" s="834" t="e">
        <f t="shared" si="3"/>
        <v>#DIV/0!</v>
      </c>
      <c r="AF60" s="834" t="e">
        <f t="shared" si="3"/>
        <v>#DIV/0!</v>
      </c>
      <c r="AG60" s="834" t="e">
        <f t="shared" si="3"/>
        <v>#DIV/0!</v>
      </c>
      <c r="AH60" s="834" t="e">
        <f t="shared" si="3"/>
        <v>#DIV/0!</v>
      </c>
      <c r="AI60" s="834" t="e">
        <f t="shared" si="3"/>
        <v>#DIV/0!</v>
      </c>
      <c r="AJ60" s="834" t="e">
        <f t="shared" si="3"/>
        <v>#DIV/0!</v>
      </c>
      <c r="AK60" s="834" t="e">
        <f t="shared" si="3"/>
        <v>#DIV/0!</v>
      </c>
      <c r="AL60" s="834" t="e">
        <f t="shared" si="3"/>
        <v>#DIV/0!</v>
      </c>
    </row>
    <row r="61" spans="2:38" ht="12.75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1.4055641600000002</v>
      </c>
      <c r="J61" s="929">
        <f>+'(4)MantenimientoyCambiodeconex'!J59*1.12</f>
        <v>1.3379889600000001</v>
      </c>
      <c r="K61" s="929">
        <f>+'(4)MantenimientoyCambiodeconex'!K59*1.12</f>
        <v>1.4055641600000002</v>
      </c>
      <c r="L61" s="929">
        <f>+'(4)MantenimientoyCambiodeconex'!L59*1.12</f>
        <v>1.3379889600000001</v>
      </c>
      <c r="M61" s="929">
        <f>+'(4)MantenimientoyCambiodeconex'!M59*1.12</f>
        <v>1.5677446400000001</v>
      </c>
      <c r="N61" s="929">
        <f>+'(4)MantenimientoyCambiodeconex'!N59*1.12</f>
        <v>1.4866544000000004</v>
      </c>
      <c r="O61" s="929">
        <f>+'(4)MantenimientoyCambiodeconex'!O59*1.12</f>
        <v>1.5677446400000001</v>
      </c>
      <c r="P61" s="929">
        <f>+'(4)MantenimientoyCambiodeconex'!P59*1.12</f>
        <v>1.4866544000000004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</v>
      </c>
      <c r="U61" s="834">
        <f>+J61/'(4)MantenimientoyCambiodeconex'!J59</f>
        <v>1.12</v>
      </c>
      <c r="V61" s="834">
        <f>+K61/'(4)MantenimientoyCambiodeconex'!K59</f>
        <v>1.12</v>
      </c>
      <c r="W61" s="834">
        <f>+L61/'(4)MantenimientoyCambiodeconex'!L59</f>
        <v>1.12</v>
      </c>
      <c r="X61" s="834">
        <f>+M61/'(4)MantenimientoyCambiodeconex'!M59</f>
        <v>1.12</v>
      </c>
      <c r="Y61" s="834">
        <f>+N61/'(4)MantenimientoyCambiodeconex'!N59</f>
        <v>1.12</v>
      </c>
      <c r="Z61" s="834">
        <f>+O61/'(4)MantenimientoyCambiodeconex'!O59</f>
        <v>1.12</v>
      </c>
      <c r="AA61" s="834">
        <f>+P61/'(4)MantenimientoyCambiodeconex'!P59</f>
        <v>1.12</v>
      </c>
      <c r="AC61" s="834" t="e">
        <f aca="true" t="shared" si="4" ref="AC61:AC72">+IF(R61=G61,0,1)</f>
        <v>#DIV/0!</v>
      </c>
      <c r="AD61" s="834" t="e">
        <f t="shared" si="3"/>
        <v>#DIV/0!</v>
      </c>
      <c r="AE61" s="834">
        <f t="shared" si="3"/>
        <v>1</v>
      </c>
      <c r="AF61" s="834">
        <f t="shared" si="3"/>
        <v>1</v>
      </c>
      <c r="AG61" s="834">
        <f t="shared" si="3"/>
        <v>1</v>
      </c>
      <c r="AH61" s="834">
        <f t="shared" si="3"/>
        <v>1</v>
      </c>
      <c r="AI61" s="834">
        <f t="shared" si="3"/>
        <v>1</v>
      </c>
      <c r="AJ61" s="834">
        <f t="shared" si="3"/>
        <v>1</v>
      </c>
      <c r="AK61" s="834">
        <f t="shared" si="3"/>
        <v>1</v>
      </c>
      <c r="AL61" s="834">
        <f t="shared" si="3"/>
        <v>1</v>
      </c>
    </row>
    <row r="62" spans="2:38" ht="12.75">
      <c r="B62" s="715"/>
      <c r="C62" s="716"/>
      <c r="D62" s="715"/>
      <c r="E62" s="717"/>
      <c r="F62" s="714" t="s">
        <v>56</v>
      </c>
      <c r="G62" s="929">
        <f>+'(4)MantenimientoyCambiodeconex'!G60*1.12</f>
        <v>0.7298121600000003</v>
      </c>
      <c r="H62" s="929">
        <f>+'(4)MantenimientoyCambiodeconex'!H60*1.12</f>
        <v>0.6487219200000002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</v>
      </c>
      <c r="S62" s="834">
        <f>+H62/'(4)MantenimientoyCambiodeconex'!H60</f>
        <v>1.12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4"/>
        <v>1</v>
      </c>
      <c r="AD62" s="834">
        <f t="shared" si="3"/>
        <v>1</v>
      </c>
      <c r="AE62" s="834" t="e">
        <f t="shared" si="3"/>
        <v>#DIV/0!</v>
      </c>
      <c r="AF62" s="834" t="e">
        <f t="shared" si="3"/>
        <v>#DIV/0!</v>
      </c>
      <c r="AG62" s="834" t="e">
        <f t="shared" si="3"/>
        <v>#DIV/0!</v>
      </c>
      <c r="AH62" s="834" t="e">
        <f t="shared" si="3"/>
        <v>#DIV/0!</v>
      </c>
      <c r="AI62" s="834" t="e">
        <f t="shared" si="3"/>
        <v>#DIV/0!</v>
      </c>
      <c r="AJ62" s="834" t="e">
        <f t="shared" si="3"/>
        <v>#DIV/0!</v>
      </c>
      <c r="AK62" s="834" t="e">
        <f t="shared" si="3"/>
        <v>#DIV/0!</v>
      </c>
      <c r="AL62" s="834" t="e">
        <f t="shared" si="3"/>
        <v>#DIV/0!</v>
      </c>
    </row>
    <row r="63" spans="2:38" ht="12.75">
      <c r="B63" s="715"/>
      <c r="C63" s="716"/>
      <c r="D63" s="715"/>
      <c r="E63" s="717"/>
      <c r="F63" s="714" t="s">
        <v>272</v>
      </c>
      <c r="G63" s="929">
        <f>+'(4)MantenimientoyCambiodeconex'!G61*1.12</f>
        <v>3.3922750400000004</v>
      </c>
      <c r="H63" s="929">
        <f>+'(4)MantenimientoyCambiodeconex'!H61*1.12</f>
        <v>3.3246998400000005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</v>
      </c>
      <c r="S63" s="834">
        <f>+H63/'(4)MantenimientoyCambiodeconex'!H61</f>
        <v>1.12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4"/>
        <v>1</v>
      </c>
      <c r="AD63" s="834">
        <f t="shared" si="3"/>
        <v>1</v>
      </c>
      <c r="AE63" s="834" t="e">
        <f t="shared" si="3"/>
        <v>#DIV/0!</v>
      </c>
      <c r="AF63" s="834" t="e">
        <f t="shared" si="3"/>
        <v>#DIV/0!</v>
      </c>
      <c r="AG63" s="834" t="e">
        <f t="shared" si="3"/>
        <v>#DIV/0!</v>
      </c>
      <c r="AH63" s="834" t="e">
        <f t="shared" si="3"/>
        <v>#DIV/0!</v>
      </c>
      <c r="AI63" s="834" t="e">
        <f t="shared" si="3"/>
        <v>#DIV/0!</v>
      </c>
      <c r="AJ63" s="834" t="e">
        <f t="shared" si="3"/>
        <v>#DIV/0!</v>
      </c>
      <c r="AK63" s="834" t="e">
        <f t="shared" si="3"/>
        <v>#DIV/0!</v>
      </c>
      <c r="AL63" s="834" t="e">
        <f t="shared" si="3"/>
        <v>#DIV/0!</v>
      </c>
    </row>
    <row r="64" spans="2:38" ht="12.75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2.9462787200000005</v>
      </c>
      <c r="H64" s="929">
        <f>+'(4)MantenimientoyCambiodeconex'!H62*1.12</f>
        <v>2.8651884800000005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</v>
      </c>
      <c r="S64" s="834">
        <f>+H64/'(4)MantenimientoyCambiodeconex'!H62</f>
        <v>1.12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4"/>
        <v>1</v>
      </c>
      <c r="AD64" s="834">
        <f t="shared" si="3"/>
        <v>1</v>
      </c>
      <c r="AE64" s="834" t="e">
        <f t="shared" si="3"/>
        <v>#DIV/0!</v>
      </c>
      <c r="AF64" s="834" t="e">
        <f t="shared" si="3"/>
        <v>#DIV/0!</v>
      </c>
      <c r="AG64" s="834" t="e">
        <f t="shared" si="3"/>
        <v>#DIV/0!</v>
      </c>
      <c r="AH64" s="834" t="e">
        <f t="shared" si="3"/>
        <v>#DIV/0!</v>
      </c>
      <c r="AI64" s="834" t="e">
        <f t="shared" si="3"/>
        <v>#DIV/0!</v>
      </c>
      <c r="AJ64" s="834" t="e">
        <f t="shared" si="3"/>
        <v>#DIV/0!</v>
      </c>
      <c r="AK64" s="834" t="e">
        <f t="shared" si="3"/>
        <v>#DIV/0!</v>
      </c>
      <c r="AL64" s="834" t="e">
        <f t="shared" si="3"/>
        <v>#DIV/0!</v>
      </c>
    </row>
    <row r="65" spans="2:38" ht="12.75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1.4055641600000002</v>
      </c>
      <c r="J65" s="929">
        <f>+'(4)MantenimientoyCambiodeconex'!J63*1.12</f>
        <v>1.3379889600000001</v>
      </c>
      <c r="K65" s="929">
        <f>+'(4)MantenimientoyCambiodeconex'!K63*1.12</f>
        <v>1.4055641600000002</v>
      </c>
      <c r="L65" s="929">
        <f>+'(4)MantenimientoyCambiodeconex'!L63*1.12</f>
        <v>1.3379889600000001</v>
      </c>
      <c r="M65" s="929">
        <f>+'(4)MantenimientoyCambiodeconex'!M63*1.12</f>
        <v>1.5677446400000001</v>
      </c>
      <c r="N65" s="929">
        <f>+'(4)MantenimientoyCambiodeconex'!N63*1.12</f>
        <v>1.4866544000000004</v>
      </c>
      <c r="O65" s="929">
        <f>+'(4)MantenimientoyCambiodeconex'!O63*1.12</f>
        <v>1.5677446400000001</v>
      </c>
      <c r="P65" s="929">
        <f>+'(4)MantenimientoyCambiodeconex'!P63*1.12</f>
        <v>1.4866544000000004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</v>
      </c>
      <c r="U65" s="834">
        <f>+J65/'(4)MantenimientoyCambiodeconex'!J63</f>
        <v>1.12</v>
      </c>
      <c r="V65" s="834">
        <f>+K65/'(4)MantenimientoyCambiodeconex'!K63</f>
        <v>1.12</v>
      </c>
      <c r="W65" s="834">
        <f>+L65/'(4)MantenimientoyCambiodeconex'!L63</f>
        <v>1.12</v>
      </c>
      <c r="X65" s="834">
        <f>+M65/'(4)MantenimientoyCambiodeconex'!M63</f>
        <v>1.12</v>
      </c>
      <c r="Y65" s="834">
        <f>+N65/'(4)MantenimientoyCambiodeconex'!N63</f>
        <v>1.12</v>
      </c>
      <c r="Z65" s="834">
        <f>+O65/'(4)MantenimientoyCambiodeconex'!O63</f>
        <v>1.12</v>
      </c>
      <c r="AA65" s="834">
        <f>+P65/'(4)MantenimientoyCambiodeconex'!P63</f>
        <v>1.12</v>
      </c>
      <c r="AC65" s="834" t="e">
        <f t="shared" si="4"/>
        <v>#DIV/0!</v>
      </c>
      <c r="AD65" s="834" t="e">
        <f t="shared" si="3"/>
        <v>#DIV/0!</v>
      </c>
      <c r="AE65" s="834">
        <f t="shared" si="3"/>
        <v>1</v>
      </c>
      <c r="AF65" s="834">
        <f t="shared" si="3"/>
        <v>1</v>
      </c>
      <c r="AG65" s="834">
        <f t="shared" si="3"/>
        <v>1</v>
      </c>
      <c r="AH65" s="834">
        <f t="shared" si="3"/>
        <v>1</v>
      </c>
      <c r="AI65" s="834">
        <f t="shared" si="3"/>
        <v>1</v>
      </c>
      <c r="AJ65" s="834">
        <f t="shared" si="3"/>
        <v>1</v>
      </c>
      <c r="AK65" s="834">
        <f t="shared" si="3"/>
        <v>1</v>
      </c>
      <c r="AL65" s="834">
        <f t="shared" si="3"/>
        <v>1</v>
      </c>
    </row>
    <row r="66" spans="2:38" ht="12.75">
      <c r="B66" s="715"/>
      <c r="C66" s="716"/>
      <c r="D66" s="715"/>
      <c r="E66" s="717"/>
      <c r="F66" s="714" t="s">
        <v>56</v>
      </c>
      <c r="G66" s="929">
        <f>+'(4)MantenimientoyCambiodeconex'!G64*1.12</f>
        <v>0.7298121600000003</v>
      </c>
      <c r="H66" s="929">
        <f>+'(4)MantenimientoyCambiodeconex'!H64*1.12</f>
        <v>0.6487219200000002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</v>
      </c>
      <c r="S66" s="834">
        <f>+H66/'(4)MantenimientoyCambiodeconex'!H64</f>
        <v>1.12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4"/>
        <v>1</v>
      </c>
      <c r="AD66" s="834">
        <f t="shared" si="3"/>
        <v>1</v>
      </c>
      <c r="AE66" s="834" t="e">
        <f t="shared" si="3"/>
        <v>#DIV/0!</v>
      </c>
      <c r="AF66" s="834" t="e">
        <f t="shared" si="3"/>
        <v>#DIV/0!</v>
      </c>
      <c r="AG66" s="834" t="e">
        <f t="shared" si="3"/>
        <v>#DIV/0!</v>
      </c>
      <c r="AH66" s="834" t="e">
        <f t="shared" si="3"/>
        <v>#DIV/0!</v>
      </c>
      <c r="AI66" s="834" t="e">
        <f t="shared" si="3"/>
        <v>#DIV/0!</v>
      </c>
      <c r="AJ66" s="834" t="e">
        <f t="shared" si="3"/>
        <v>#DIV/0!</v>
      </c>
      <c r="AK66" s="834" t="e">
        <f t="shared" si="3"/>
        <v>#DIV/0!</v>
      </c>
      <c r="AL66" s="834" t="e">
        <f t="shared" si="3"/>
        <v>#DIV/0!</v>
      </c>
    </row>
    <row r="67" spans="2:38" ht="12.75">
      <c r="B67" s="715"/>
      <c r="C67" s="716"/>
      <c r="D67" s="715"/>
      <c r="E67" s="717"/>
      <c r="F67" s="714" t="s">
        <v>272</v>
      </c>
      <c r="G67" s="929">
        <f>+'(4)MantenimientoyCambiodeconex'!G65*1.12</f>
        <v>3.3922750400000004</v>
      </c>
      <c r="H67" s="929">
        <f>+'(4)MantenimientoyCambiodeconex'!H65*1.12</f>
        <v>3.3246998400000005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</v>
      </c>
      <c r="S67" s="834">
        <f>+H67/'(4)MantenimientoyCambiodeconex'!H65</f>
        <v>1.12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4"/>
        <v>1</v>
      </c>
      <c r="AD67" s="834">
        <f t="shared" si="3"/>
        <v>1</v>
      </c>
      <c r="AE67" s="834" t="e">
        <f t="shared" si="3"/>
        <v>#DIV/0!</v>
      </c>
      <c r="AF67" s="834" t="e">
        <f t="shared" si="3"/>
        <v>#DIV/0!</v>
      </c>
      <c r="AG67" s="834" t="e">
        <f t="shared" si="3"/>
        <v>#DIV/0!</v>
      </c>
      <c r="AH67" s="834" t="e">
        <f t="shared" si="3"/>
        <v>#DIV/0!</v>
      </c>
      <c r="AI67" s="834" t="e">
        <f t="shared" si="3"/>
        <v>#DIV/0!</v>
      </c>
      <c r="AJ67" s="834" t="e">
        <f t="shared" si="3"/>
        <v>#DIV/0!</v>
      </c>
      <c r="AK67" s="834" t="e">
        <f t="shared" si="3"/>
        <v>#DIV/0!</v>
      </c>
      <c r="AL67" s="834" t="e">
        <f t="shared" si="3"/>
        <v>#DIV/0!</v>
      </c>
    </row>
    <row r="68" spans="2:38" ht="12.75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4.7136219200000005</v>
      </c>
      <c r="H68" s="929">
        <f>+'(4)MantenimientoyCambiodeconex'!H66*1.12</f>
        <v>4.42999424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</v>
      </c>
      <c r="S68" s="834">
        <f>+H68/'(4)MantenimientoyCambiodeconex'!H66</f>
        <v>1.12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4"/>
        <v>1</v>
      </c>
      <c r="AD68" s="834">
        <f t="shared" si="3"/>
        <v>1</v>
      </c>
      <c r="AE68" s="834" t="e">
        <f t="shared" si="3"/>
        <v>#DIV/0!</v>
      </c>
      <c r="AF68" s="834" t="e">
        <f t="shared" si="3"/>
        <v>#DIV/0!</v>
      </c>
      <c r="AG68" s="834" t="e">
        <f t="shared" si="3"/>
        <v>#DIV/0!</v>
      </c>
      <c r="AH68" s="834" t="e">
        <f t="shared" si="3"/>
        <v>#DIV/0!</v>
      </c>
      <c r="AI68" s="834" t="e">
        <f t="shared" si="3"/>
        <v>#DIV/0!</v>
      </c>
      <c r="AJ68" s="834" t="e">
        <f t="shared" si="3"/>
        <v>#DIV/0!</v>
      </c>
      <c r="AK68" s="834" t="e">
        <f t="shared" si="3"/>
        <v>#DIV/0!</v>
      </c>
      <c r="AL68" s="834" t="e">
        <f t="shared" si="3"/>
        <v>#DIV/0!</v>
      </c>
    </row>
    <row r="69" spans="2:38" ht="12.75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4.7136219200000005</v>
      </c>
      <c r="H69" s="929">
        <f>+'(4)MantenimientoyCambiodeconex'!H67*1.12</f>
        <v>4.42999424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</v>
      </c>
      <c r="S69" s="834">
        <f>+H69/'(4)MantenimientoyCambiodeconex'!H67</f>
        <v>1.12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4"/>
        <v>1</v>
      </c>
      <c r="AD69" s="834">
        <f t="shared" si="3"/>
        <v>1</v>
      </c>
      <c r="AE69" s="834" t="e">
        <f t="shared" si="3"/>
        <v>#DIV/0!</v>
      </c>
      <c r="AF69" s="834" t="e">
        <f t="shared" si="3"/>
        <v>#DIV/0!</v>
      </c>
      <c r="AG69" s="834" t="e">
        <f t="shared" si="3"/>
        <v>#DIV/0!</v>
      </c>
      <c r="AH69" s="834" t="e">
        <f t="shared" si="3"/>
        <v>#DIV/0!</v>
      </c>
      <c r="AI69" s="834" t="e">
        <f t="shared" si="3"/>
        <v>#DIV/0!</v>
      </c>
      <c r="AJ69" s="834" t="e">
        <f t="shared" si="3"/>
        <v>#DIV/0!</v>
      </c>
      <c r="AK69" s="834" t="e">
        <f t="shared" si="3"/>
        <v>#DIV/0!</v>
      </c>
      <c r="AL69" s="834" t="e">
        <f t="shared" si="3"/>
        <v>#DIV/0!</v>
      </c>
    </row>
    <row r="70" spans="2:38" ht="12.75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4.42999424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4"/>
        <v>#DIV/0!</v>
      </c>
      <c r="AD70" s="834">
        <f t="shared" si="3"/>
        <v>1</v>
      </c>
      <c r="AE70" s="834" t="e">
        <f t="shared" si="3"/>
        <v>#DIV/0!</v>
      </c>
      <c r="AF70" s="834" t="e">
        <f t="shared" si="3"/>
        <v>#DIV/0!</v>
      </c>
      <c r="AG70" s="834" t="e">
        <f t="shared" si="3"/>
        <v>#DIV/0!</v>
      </c>
      <c r="AH70" s="834" t="e">
        <f t="shared" si="3"/>
        <v>#DIV/0!</v>
      </c>
      <c r="AI70" s="834" t="e">
        <f t="shared" si="3"/>
        <v>#DIV/0!</v>
      </c>
      <c r="AJ70" s="834" t="e">
        <f t="shared" si="3"/>
        <v>#DIV/0!</v>
      </c>
      <c r="AK70" s="834" t="e">
        <f t="shared" si="3"/>
        <v>#DIV/0!</v>
      </c>
      <c r="AL70" s="834" t="e">
        <f t="shared" si="3"/>
        <v>#DIV/0!</v>
      </c>
    </row>
    <row r="71" spans="2:38" ht="12.75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4.42999424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4"/>
        <v>#DIV/0!</v>
      </c>
      <c r="AD71" s="834">
        <f t="shared" si="3"/>
        <v>1</v>
      </c>
      <c r="AE71" s="834" t="e">
        <f t="shared" si="3"/>
        <v>#DIV/0!</v>
      </c>
      <c r="AF71" s="834" t="e">
        <f t="shared" si="3"/>
        <v>#DIV/0!</v>
      </c>
      <c r="AG71" s="834" t="e">
        <f t="shared" si="3"/>
        <v>#DIV/0!</v>
      </c>
      <c r="AH71" s="834" t="e">
        <f t="shared" si="3"/>
        <v>#DIV/0!</v>
      </c>
      <c r="AI71" s="834" t="e">
        <f t="shared" si="3"/>
        <v>#DIV/0!</v>
      </c>
      <c r="AJ71" s="834" t="e">
        <f t="shared" si="3"/>
        <v>#DIV/0!</v>
      </c>
      <c r="AK71" s="834" t="e">
        <f t="shared" si="3"/>
        <v>#DIV/0!</v>
      </c>
      <c r="AL71" s="834" t="e">
        <f t="shared" si="3"/>
        <v>#DIV/0!</v>
      </c>
    </row>
    <row r="72" spans="2:39" ht="12.75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4.42999424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4"/>
        <v>#DIV/0!</v>
      </c>
      <c r="AD72" s="834">
        <f t="shared" si="3"/>
        <v>1</v>
      </c>
      <c r="AE72" s="834" t="e">
        <f t="shared" si="3"/>
        <v>#DIV/0!</v>
      </c>
      <c r="AF72" s="834" t="e">
        <f t="shared" si="3"/>
        <v>#DIV/0!</v>
      </c>
      <c r="AG72" s="834" t="e">
        <f t="shared" si="3"/>
        <v>#DIV/0!</v>
      </c>
      <c r="AH72" s="834" t="e">
        <f t="shared" si="3"/>
        <v>#DIV/0!</v>
      </c>
      <c r="AI72" s="834" t="e">
        <f t="shared" si="3"/>
        <v>#DIV/0!</v>
      </c>
      <c r="AJ72" s="834" t="e">
        <f t="shared" si="3"/>
        <v>#DIV/0!</v>
      </c>
      <c r="AK72" s="834" t="e">
        <f t="shared" si="3"/>
        <v>#DIV/0!</v>
      </c>
      <c r="AL72" s="834" t="e">
        <f t="shared" si="3"/>
        <v>#DIV/0!</v>
      </c>
      <c r="AM72" s="877" t="e">
        <f>+SUM(AC60:AL72)</f>
        <v>#DIV/0!</v>
      </c>
    </row>
    <row r="73" spans="2:16" ht="12.75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2.75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16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16" ht="12.75">
      <c r="B78" s="878"/>
      <c r="C78" s="878"/>
      <c r="D78" s="878"/>
      <c r="E78" s="878"/>
      <c r="F78" s="878"/>
      <c r="G78" s="1058" t="s">
        <v>307</v>
      </c>
      <c r="H78" s="1059"/>
      <c r="I78" s="1058" t="s">
        <v>308</v>
      </c>
      <c r="J78" s="1059"/>
      <c r="K78" s="1058" t="s">
        <v>309</v>
      </c>
      <c r="L78" s="1059"/>
      <c r="M78" s="1056" t="s">
        <v>310</v>
      </c>
      <c r="N78" s="1057"/>
      <c r="O78" s="837"/>
      <c r="P78" s="837"/>
    </row>
    <row r="79" spans="2:16" ht="12.75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16" ht="12.75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4" ht="12.7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1.4055641600000002</v>
      </c>
      <c r="H81" s="928">
        <f>+'(4)MantenimientoyCambiodeconex'!H79*1.12</f>
        <v>1.3379889600000001</v>
      </c>
      <c r="I81" s="928">
        <f>+'(4)MantenimientoyCambiodeconex'!I79*1.12</f>
        <v>1.4055641600000002</v>
      </c>
      <c r="J81" s="928">
        <f>+'(4)MantenimientoyCambiodeconex'!J79*1.12</f>
        <v>1.3379889600000001</v>
      </c>
      <c r="K81" s="928">
        <f>+'(4)MantenimientoyCambiodeconex'!K79*1.12</f>
        <v>1.5677446400000001</v>
      </c>
      <c r="L81" s="928">
        <f>+'(4)MantenimientoyCambiodeconex'!L79*1.12</f>
        <v>1.4866544000000004</v>
      </c>
      <c r="M81" s="928">
        <f>+'(4)MantenimientoyCambiodeconex'!M79*1.12</f>
        <v>1.5677446400000001</v>
      </c>
      <c r="N81" s="928">
        <f>+'(4)MantenimientoyCambiodeconex'!N79*1.12</f>
        <v>1.4866544000000004</v>
      </c>
      <c r="O81" s="837"/>
      <c r="P81" s="837"/>
      <c r="R81" s="834">
        <f>+G81/'(4)MantenimientoyCambiodeconex'!G79</f>
        <v>1.12</v>
      </c>
      <c r="S81" s="834">
        <f>+H81/'(4)MantenimientoyCambiodeconex'!H79</f>
        <v>1.12</v>
      </c>
      <c r="T81" s="834">
        <f>+I81/'(4)MantenimientoyCambiodeconex'!I79</f>
        <v>1.12</v>
      </c>
      <c r="U81" s="834">
        <f>+J81/'(4)MantenimientoyCambiodeconex'!J79</f>
        <v>1.12</v>
      </c>
      <c r="V81" s="834">
        <f>+K81/'(4)MantenimientoyCambiodeconex'!K79</f>
        <v>1.12</v>
      </c>
      <c r="W81" s="834">
        <f>+L81/'(4)MantenimientoyCambiodeconex'!L79</f>
        <v>1.12</v>
      </c>
      <c r="X81" s="834">
        <f>+M81/'(4)MantenimientoyCambiodeconex'!M79</f>
        <v>1.12</v>
      </c>
      <c r="Y81" s="834">
        <f>+N81/'(4)MantenimientoyCambiodeconex'!N79</f>
        <v>1.12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aca="true" t="shared" si="5" ref="AB81:AH82">+IF(S81=H81,0,1)</f>
        <v>1</v>
      </c>
      <c r="AC81" s="834">
        <f t="shared" si="5"/>
        <v>1</v>
      </c>
      <c r="AD81" s="834">
        <f t="shared" si="5"/>
        <v>1</v>
      </c>
      <c r="AE81" s="834">
        <f t="shared" si="5"/>
        <v>1</v>
      </c>
      <c r="AF81" s="834">
        <f t="shared" si="5"/>
        <v>1</v>
      </c>
      <c r="AG81" s="834">
        <f t="shared" si="5"/>
        <v>1</v>
      </c>
      <c r="AH81" s="834">
        <f t="shared" si="5"/>
        <v>1</v>
      </c>
    </row>
    <row r="82" spans="2:35" ht="12.7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1.4055641600000002</v>
      </c>
      <c r="H82" s="928">
        <f>+'(4)MantenimientoyCambiodeconex'!H80*1.12</f>
        <v>1.3379889600000001</v>
      </c>
      <c r="I82" s="928">
        <f>+'(4)MantenimientoyCambiodeconex'!I80*1.12</f>
        <v>1.4055641600000002</v>
      </c>
      <c r="J82" s="928">
        <f>+'(4)MantenimientoyCambiodeconex'!J80*1.12</f>
        <v>1.3379889600000001</v>
      </c>
      <c r="K82" s="928">
        <f>+'(4)MantenimientoyCambiodeconex'!K80*1.12</f>
        <v>1.5677446400000001</v>
      </c>
      <c r="L82" s="928">
        <f>+'(4)MantenimientoyCambiodeconex'!L80*1.12</f>
        <v>1.4866544000000004</v>
      </c>
      <c r="M82" s="928">
        <f>+'(4)MantenimientoyCambiodeconex'!M80*1.12</f>
        <v>1.5677446400000001</v>
      </c>
      <c r="N82" s="928">
        <f>+'(4)MantenimientoyCambiodeconex'!N80*1.12</f>
        <v>1.4866544000000004</v>
      </c>
      <c r="O82" s="837"/>
      <c r="P82" s="837"/>
      <c r="R82" s="834">
        <f>+G82/'(4)MantenimientoyCambiodeconex'!G80</f>
        <v>1.12</v>
      </c>
      <c r="S82" s="834">
        <f>+H82/'(4)MantenimientoyCambiodeconex'!H80</f>
        <v>1.12</v>
      </c>
      <c r="T82" s="834">
        <f>+I82/'(4)MantenimientoyCambiodeconex'!I80</f>
        <v>1.12</v>
      </c>
      <c r="U82" s="834">
        <f>+J82/'(4)MantenimientoyCambiodeconex'!J80</f>
        <v>1.12</v>
      </c>
      <c r="V82" s="834">
        <f>+K82/'(4)MantenimientoyCambiodeconex'!K80</f>
        <v>1.12</v>
      </c>
      <c r="W82" s="834">
        <f>+L82/'(4)MantenimientoyCambiodeconex'!L80</f>
        <v>1.12</v>
      </c>
      <c r="X82" s="834">
        <f>+M82/'(4)MantenimientoyCambiodeconex'!M80</f>
        <v>1.12</v>
      </c>
      <c r="Y82" s="834">
        <f>+N82/'(4)MantenimientoyCambiodeconex'!N80</f>
        <v>1.12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5"/>
        <v>1</v>
      </c>
      <c r="AC82" s="834">
        <f t="shared" si="5"/>
        <v>1</v>
      </c>
      <c r="AD82" s="834">
        <f t="shared" si="5"/>
        <v>1</v>
      </c>
      <c r="AE82" s="834">
        <f t="shared" si="5"/>
        <v>1</v>
      </c>
      <c r="AF82" s="834">
        <f t="shared" si="5"/>
        <v>1</v>
      </c>
      <c r="AG82" s="834">
        <f t="shared" si="5"/>
        <v>1</v>
      </c>
      <c r="AH82" s="834">
        <f t="shared" si="5"/>
        <v>1</v>
      </c>
      <c r="AI82" s="860" t="e">
        <f>+SUM(AA81:AH82)</f>
        <v>#DIV/0!</v>
      </c>
    </row>
    <row r="83" spans="2:16" ht="12.7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16" ht="12.7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16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16" ht="12.7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16" ht="12.7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16" ht="12.7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22" ht="12.7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0.9595678400000001</v>
      </c>
      <c r="H91" s="929">
        <f>+'(4)MantenimientoyCambiodeconex'!H88*1.12</f>
        <v>0.8379324800000002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</v>
      </c>
      <c r="S91" s="834">
        <f>+H91/'(4)MantenimientoyCambiodeconex'!H88</f>
        <v>1.12</v>
      </c>
      <c r="U91" s="834">
        <f>+IF(R91=G91,0,1)</f>
        <v>1</v>
      </c>
      <c r="V91" s="834">
        <f>+IF(S91=H91,0,1)</f>
        <v>1</v>
      </c>
    </row>
    <row r="92" spans="2:22" ht="12.75">
      <c r="B92" s="879"/>
      <c r="C92" s="853"/>
      <c r="D92" s="853"/>
      <c r="E92" s="853"/>
      <c r="F92" s="714" t="s">
        <v>288</v>
      </c>
      <c r="G92" s="929">
        <f>+'(4)MantenimientoyCambiodeconex'!G89*1.12</f>
        <v>0.9595678400000001</v>
      </c>
      <c r="H92" s="929">
        <f>+'(4)MantenimientoyCambiodeconex'!H89*1.12</f>
        <v>0.8379324800000002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</v>
      </c>
      <c r="S92" s="834">
        <f>+H92/'(4)MantenimientoyCambiodeconex'!H89</f>
        <v>1.12</v>
      </c>
      <c r="U92" s="834">
        <f aca="true" t="shared" si="6" ref="U92:V96">+IF(R92=G92,0,1)</f>
        <v>1</v>
      </c>
      <c r="V92" s="834">
        <f t="shared" si="6"/>
        <v>1</v>
      </c>
    </row>
    <row r="93" spans="2:22" ht="12.75">
      <c r="B93" s="812"/>
      <c r="C93" s="715"/>
      <c r="D93" s="715"/>
      <c r="E93" s="717"/>
      <c r="F93" s="714" t="s">
        <v>150</v>
      </c>
      <c r="G93" s="929">
        <f>+'(4)MantenimientoyCambiodeconex'!G90*1.12</f>
        <v>0.9595678400000001</v>
      </c>
      <c r="H93" s="929">
        <f>+'(4)MantenimientoyCambiodeconex'!H90*1.12</f>
        <v>0.8379324800000002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</v>
      </c>
      <c r="S93" s="834">
        <f>+H93/'(4)MantenimientoyCambiodeconex'!H90</f>
        <v>1.12</v>
      </c>
      <c r="U93" s="834">
        <f t="shared" si="6"/>
        <v>1</v>
      </c>
      <c r="V93" s="834">
        <f t="shared" si="6"/>
        <v>1</v>
      </c>
    </row>
    <row r="94" spans="2:22" ht="12.75">
      <c r="B94" s="879"/>
      <c r="C94" s="853"/>
      <c r="D94" s="853"/>
      <c r="E94" s="853"/>
      <c r="F94" s="714" t="s">
        <v>289</v>
      </c>
      <c r="G94" s="929">
        <f>+'(4)MantenimientoyCambiodeconex'!G91*1.12</f>
        <v>0.9595678400000001</v>
      </c>
      <c r="H94" s="929">
        <f>+'(4)MantenimientoyCambiodeconex'!H91*1.12</f>
        <v>0.8379324800000002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</v>
      </c>
      <c r="S94" s="834">
        <f>+H94/'(4)MantenimientoyCambiodeconex'!H91</f>
        <v>1.12</v>
      </c>
      <c r="U94" s="834">
        <f t="shared" si="6"/>
        <v>1</v>
      </c>
      <c r="V94" s="834">
        <f t="shared" si="6"/>
        <v>1</v>
      </c>
    </row>
    <row r="95" spans="2:22" ht="12.7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0.9595678400000001</v>
      </c>
      <c r="H95" s="929">
        <f>+'(4)MantenimientoyCambiodeconex'!H92*1.12</f>
        <v>0.8379324800000002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</v>
      </c>
      <c r="S95" s="834">
        <f>+H95/'(4)MantenimientoyCambiodeconex'!H92</f>
        <v>1.12</v>
      </c>
      <c r="U95" s="834">
        <f t="shared" si="6"/>
        <v>1</v>
      </c>
      <c r="V95" s="834">
        <f t="shared" si="6"/>
        <v>1</v>
      </c>
    </row>
    <row r="96" spans="2:23" ht="12.75">
      <c r="B96" s="798"/>
      <c r="C96" s="719"/>
      <c r="D96" s="719"/>
      <c r="E96" s="734"/>
      <c r="F96" s="714" t="s">
        <v>150</v>
      </c>
      <c r="G96" s="929">
        <f>+'(4)MantenimientoyCambiodeconex'!G93*1.12</f>
        <v>0.9595678400000001</v>
      </c>
      <c r="H96" s="929">
        <f>+'(4)MantenimientoyCambiodeconex'!H93*1.12</f>
        <v>0.8379324800000002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</v>
      </c>
      <c r="S96" s="834">
        <f>+H96/'(4)MantenimientoyCambiodeconex'!H93</f>
        <v>1.12</v>
      </c>
      <c r="U96" s="834">
        <f t="shared" si="6"/>
        <v>1</v>
      </c>
      <c r="V96" s="834">
        <f t="shared" si="6"/>
        <v>1</v>
      </c>
      <c r="W96" s="880">
        <f>+SUM(U91:V96)</f>
        <v>12</v>
      </c>
    </row>
    <row r="97" spans="2:16" ht="12.75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2.75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16" ht="12.75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16" ht="12.75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16" ht="12.75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16" ht="12.75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16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16" ht="12.75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16" ht="12.75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16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16" ht="12.75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 ht="12.75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13.89775632</v>
      </c>
      <c r="H111" s="809">
        <f>+'(4)MantenimientoyCambiodeconex'!H106*1.12</f>
        <v>13.87074416</v>
      </c>
      <c r="I111" s="809">
        <f>+'(4)MantenimientoyCambiodeconex'!I106*1.12</f>
        <v>13.89775632</v>
      </c>
      <c r="J111" s="809">
        <f>+'(4)MantenimientoyCambiodeconex'!J106*1.12</f>
        <v>13.87074416</v>
      </c>
      <c r="K111" s="809">
        <f>+'(4)MantenimientoyCambiodeconex'!K106*1.12</f>
        <v>14.53254208</v>
      </c>
      <c r="L111" s="809">
        <f>+'(4)MantenimientoyCambiodeconex'!L106*1.12</f>
        <v>14.82967584</v>
      </c>
      <c r="M111" s="837"/>
      <c r="N111" s="931"/>
      <c r="O111" s="931"/>
      <c r="P111" s="931"/>
      <c r="R111" s="834">
        <f>+G111/'(4)MantenimientoyCambiodeconex'!G106</f>
        <v>1.12</v>
      </c>
      <c r="S111" s="834">
        <f>+H111/'(4)MantenimientoyCambiodeconex'!H106</f>
        <v>1.12</v>
      </c>
      <c r="T111" s="834">
        <f>+I111/'(4)MantenimientoyCambiodeconex'!I106</f>
        <v>1.12</v>
      </c>
      <c r="U111" s="834">
        <f>+J111/'(4)MantenimientoyCambiodeconex'!J106</f>
        <v>1.12</v>
      </c>
      <c r="V111" s="834">
        <f>+K111/'(4)MantenimientoyCambiodeconex'!K106</f>
        <v>1.12</v>
      </c>
      <c r="W111" s="834">
        <f>+L111/'(4)MantenimientoyCambiodeconex'!L106</f>
        <v>1.12</v>
      </c>
      <c r="Y111" s="834">
        <f>+IF(R111=G111,0,1)</f>
        <v>1</v>
      </c>
      <c r="Z111" s="834">
        <f aca="true" t="shared" si="7" ref="Z111:AD115">+IF(S111=H111,0,1)</f>
        <v>1</v>
      </c>
      <c r="AA111" s="834">
        <f t="shared" si="7"/>
        <v>1</v>
      </c>
      <c r="AB111" s="834">
        <f t="shared" si="7"/>
        <v>1</v>
      </c>
      <c r="AC111" s="834">
        <f t="shared" si="7"/>
        <v>1</v>
      </c>
      <c r="AD111" s="834">
        <f t="shared" si="7"/>
        <v>1</v>
      </c>
    </row>
    <row r="112" spans="2:30" ht="12.75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13.89775632</v>
      </c>
      <c r="H112" s="809">
        <f>+'(4)MantenimientoyCambiodeconex'!H107*1.12</f>
        <v>13.87074416</v>
      </c>
      <c r="I112" s="809">
        <f>+'(4)MantenimientoyCambiodeconex'!I107*1.12</f>
        <v>13.89775632</v>
      </c>
      <c r="J112" s="809">
        <f>+'(4)MantenimientoyCambiodeconex'!J107*1.12</f>
        <v>13.87074416</v>
      </c>
      <c r="K112" s="809">
        <f>+'(4)MantenimientoyCambiodeconex'!K107*1.12</f>
        <v>14.53254208</v>
      </c>
      <c r="L112" s="809">
        <f>+'(4)MantenimientoyCambiodeconex'!L107*1.12</f>
        <v>14.82967584</v>
      </c>
      <c r="M112" s="837"/>
      <c r="N112" s="837"/>
      <c r="O112" s="837"/>
      <c r="P112" s="837"/>
      <c r="R112" s="834">
        <f>+G112/'(4)MantenimientoyCambiodeconex'!G107</f>
        <v>1.12</v>
      </c>
      <c r="S112" s="834">
        <f>+H112/'(4)MantenimientoyCambiodeconex'!H107</f>
        <v>1.12</v>
      </c>
      <c r="T112" s="834">
        <f>+I112/'(4)MantenimientoyCambiodeconex'!I107</f>
        <v>1.12</v>
      </c>
      <c r="U112" s="834">
        <f>+J112/'(4)MantenimientoyCambiodeconex'!J107</f>
        <v>1.12</v>
      </c>
      <c r="V112" s="834">
        <f>+K112/'(4)MantenimientoyCambiodeconex'!K107</f>
        <v>1.12</v>
      </c>
      <c r="W112" s="834">
        <f>+L112/'(4)MantenimientoyCambiodeconex'!L107</f>
        <v>1.12</v>
      </c>
      <c r="Y112" s="834">
        <f>+IF(R112=G112,0,1)</f>
        <v>1</v>
      </c>
      <c r="Z112" s="834">
        <f t="shared" si="7"/>
        <v>1</v>
      </c>
      <c r="AA112" s="834">
        <f t="shared" si="7"/>
        <v>1</v>
      </c>
      <c r="AB112" s="834">
        <f t="shared" si="7"/>
        <v>1</v>
      </c>
      <c r="AC112" s="834">
        <f t="shared" si="7"/>
        <v>1</v>
      </c>
      <c r="AD112" s="834">
        <f t="shared" si="7"/>
        <v>1</v>
      </c>
    </row>
    <row r="113" spans="2:30" ht="12.75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13.89775632</v>
      </c>
      <c r="H113" s="809">
        <f>+'(4)MantenimientoyCambiodeconex'!H108*1.12</f>
        <v>13.87074416</v>
      </c>
      <c r="I113" s="809">
        <f>+'(4)MantenimientoyCambiodeconex'!I108*1.12</f>
        <v>13.89775632</v>
      </c>
      <c r="J113" s="809">
        <f>+'(4)MantenimientoyCambiodeconex'!J108*1.12</f>
        <v>13.87074416</v>
      </c>
      <c r="K113" s="809">
        <f>+'(4)MantenimientoyCambiodeconex'!K108*1.12</f>
        <v>14.53254208</v>
      </c>
      <c r="L113" s="809">
        <f>+'(4)MantenimientoyCambiodeconex'!L108*1.12</f>
        <v>14.82967584</v>
      </c>
      <c r="M113" s="837"/>
      <c r="N113" s="837"/>
      <c r="O113" s="837"/>
      <c r="P113" s="837"/>
      <c r="R113" s="834">
        <f>+G113/'(4)MantenimientoyCambiodeconex'!G108</f>
        <v>1.12</v>
      </c>
      <c r="S113" s="834">
        <f>+H113/'(4)MantenimientoyCambiodeconex'!H108</f>
        <v>1.12</v>
      </c>
      <c r="T113" s="834">
        <f>+I113/'(4)MantenimientoyCambiodeconex'!I108</f>
        <v>1.12</v>
      </c>
      <c r="U113" s="834">
        <f>+J113/'(4)MantenimientoyCambiodeconex'!J108</f>
        <v>1.12</v>
      </c>
      <c r="V113" s="834">
        <f>+K113/'(4)MantenimientoyCambiodeconex'!K108</f>
        <v>1.12</v>
      </c>
      <c r="W113" s="834">
        <f>+L113/'(4)MantenimientoyCambiodeconex'!L108</f>
        <v>1.12</v>
      </c>
      <c r="Y113" s="834">
        <f>+IF(R113=G113,0,1)</f>
        <v>1</v>
      </c>
      <c r="Z113" s="834">
        <f t="shared" si="7"/>
        <v>1</v>
      </c>
      <c r="AA113" s="834">
        <f t="shared" si="7"/>
        <v>1</v>
      </c>
      <c r="AB113" s="834">
        <f t="shared" si="7"/>
        <v>1</v>
      </c>
      <c r="AC113" s="834">
        <f t="shared" si="7"/>
        <v>1</v>
      </c>
      <c r="AD113" s="834">
        <f t="shared" si="7"/>
        <v>1</v>
      </c>
    </row>
    <row r="114" spans="2:30" ht="12.7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13.89775632</v>
      </c>
      <c r="H114" s="809">
        <f>+'(4)MantenimientoyCambiodeconex'!H109*1.12</f>
        <v>13.87074416</v>
      </c>
      <c r="I114" s="809">
        <f>+'(4)MantenimientoyCambiodeconex'!I109*1.12</f>
        <v>13.89775632</v>
      </c>
      <c r="J114" s="809">
        <f>+'(4)MantenimientoyCambiodeconex'!J109*1.12</f>
        <v>13.87074416</v>
      </c>
      <c r="K114" s="809">
        <f>+'(4)MantenimientoyCambiodeconex'!K109*1.12</f>
        <v>14.53254208</v>
      </c>
      <c r="L114" s="809">
        <f>+'(4)MantenimientoyCambiodeconex'!L109*1.12</f>
        <v>14.82967584</v>
      </c>
      <c r="M114" s="837"/>
      <c r="N114" s="837"/>
      <c r="O114" s="837"/>
      <c r="P114" s="837"/>
      <c r="R114" s="834">
        <f>+G114/'(4)MantenimientoyCambiodeconex'!G109</f>
        <v>1.12</v>
      </c>
      <c r="S114" s="834">
        <f>+H114/'(4)MantenimientoyCambiodeconex'!H109</f>
        <v>1.12</v>
      </c>
      <c r="T114" s="834">
        <f>+I114/'(4)MantenimientoyCambiodeconex'!I109</f>
        <v>1.12</v>
      </c>
      <c r="U114" s="834">
        <f>+J114/'(4)MantenimientoyCambiodeconex'!J109</f>
        <v>1.12</v>
      </c>
      <c r="V114" s="834">
        <f>+K114/'(4)MantenimientoyCambiodeconex'!K109</f>
        <v>1.12</v>
      </c>
      <c r="W114" s="834">
        <f>+L114/'(4)MantenimientoyCambiodeconex'!L109</f>
        <v>1.12</v>
      </c>
      <c r="Y114" s="834">
        <f>+IF(R114=G114,0,1)</f>
        <v>1</v>
      </c>
      <c r="Z114" s="834">
        <f t="shared" si="7"/>
        <v>1</v>
      </c>
      <c r="AA114" s="834">
        <f t="shared" si="7"/>
        <v>1</v>
      </c>
      <c r="AB114" s="834">
        <f t="shared" si="7"/>
        <v>1</v>
      </c>
      <c r="AC114" s="834">
        <f t="shared" si="7"/>
        <v>1</v>
      </c>
      <c r="AD114" s="834">
        <f t="shared" si="7"/>
        <v>1</v>
      </c>
    </row>
    <row r="115" spans="2:31" ht="12.7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14.53254208</v>
      </c>
      <c r="H115" s="809">
        <f>+'(4)MantenimientoyCambiodeconex'!H110*1.12</f>
        <v>14.82967584</v>
      </c>
      <c r="I115" s="809">
        <f>+'(4)MantenimientoyCambiodeconex'!I110*1.12</f>
        <v>14.53254208</v>
      </c>
      <c r="J115" s="809">
        <f>+'(4)MantenimientoyCambiodeconex'!J110*1.12</f>
        <v>14.82967584</v>
      </c>
      <c r="K115" s="809">
        <f>+'(4)MantenimientoyCambiodeconex'!K110*1.12</f>
        <v>15.491473760000002</v>
      </c>
      <c r="L115" s="809">
        <f>+'(4)MantenimientoyCambiodeconex'!L110*1.12</f>
        <v>15.518485920000002</v>
      </c>
      <c r="M115" s="837"/>
      <c r="N115" s="931"/>
      <c r="O115" s="837"/>
      <c r="P115" s="837"/>
      <c r="R115" s="834">
        <f>+G115/'(4)MantenimientoyCambiodeconex'!G110</f>
        <v>1.12</v>
      </c>
      <c r="S115" s="834">
        <f>+H115/'(4)MantenimientoyCambiodeconex'!H110</f>
        <v>1.12</v>
      </c>
      <c r="T115" s="834">
        <f>+I115/'(4)MantenimientoyCambiodeconex'!I110</f>
        <v>1.12</v>
      </c>
      <c r="U115" s="834">
        <f>+J115/'(4)MantenimientoyCambiodeconex'!J110</f>
        <v>1.12</v>
      </c>
      <c r="V115" s="834">
        <f>+K115/'(4)MantenimientoyCambiodeconex'!K110</f>
        <v>1.12</v>
      </c>
      <c r="W115" s="834">
        <f>+L115/'(4)MantenimientoyCambiodeconex'!L110</f>
        <v>1.12</v>
      </c>
      <c r="Y115" s="834">
        <f>+IF(R115=G115,0,1)</f>
        <v>1</v>
      </c>
      <c r="Z115" s="834">
        <f t="shared" si="7"/>
        <v>1</v>
      </c>
      <c r="AA115" s="834">
        <f t="shared" si="7"/>
        <v>1</v>
      </c>
      <c r="AB115" s="834">
        <f t="shared" si="7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sheetProtection/>
  <mergeCells count="16">
    <mergeCell ref="I8:J8"/>
    <mergeCell ref="K8:L8"/>
    <mergeCell ref="M8:N8"/>
    <mergeCell ref="O8:P8"/>
    <mergeCell ref="G41:H41"/>
    <mergeCell ref="I41:J41"/>
    <mergeCell ref="K41:L41"/>
    <mergeCell ref="M41:N41"/>
    <mergeCell ref="I57:J57"/>
    <mergeCell ref="K57:L57"/>
    <mergeCell ref="M57:N57"/>
    <mergeCell ref="O57:P57"/>
    <mergeCell ref="G78:H78"/>
    <mergeCell ref="I78:J78"/>
    <mergeCell ref="K78:L78"/>
    <mergeCell ref="M78:N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238" customWidth="1"/>
    <col min="4" max="4" width="16.00390625" style="238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4:8" ht="15">
      <c r="D24" s="946">
        <f>SUM(D5:D23)</f>
        <v>-0.07</v>
      </c>
      <c r="G24" s="239" t="s">
        <v>262</v>
      </c>
      <c r="H24" s="241">
        <v>0.02</v>
      </c>
    </row>
    <row r="25" ht="12.75">
      <c r="H25" s="94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125" style="40" customWidth="1"/>
    <col min="9" max="9" width="15.42187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1875" style="2" customWidth="1"/>
  </cols>
  <sheetData>
    <row r="2" spans="2:10" ht="26.25">
      <c r="B2" s="1011" t="s">
        <v>400</v>
      </c>
      <c r="C2" s="1011"/>
      <c r="D2" s="1011"/>
      <c r="E2" s="1011"/>
      <c r="F2" s="1011"/>
      <c r="G2" s="1011"/>
      <c r="H2" s="1011"/>
      <c r="I2" s="1011"/>
      <c r="J2" s="1011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0" ht="15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7" ht="15">
      <c r="B8" s="67"/>
      <c r="C8" s="67"/>
      <c r="D8" s="67"/>
      <c r="E8" s="67" t="s">
        <v>156</v>
      </c>
      <c r="G8" s="252"/>
    </row>
    <row r="9" spans="2:10" ht="15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7" ht="15">
      <c r="B10" s="71"/>
      <c r="C10" s="72"/>
      <c r="D10" s="71"/>
      <c r="E10" s="73"/>
      <c r="F10" s="249" t="s">
        <v>13</v>
      </c>
      <c r="G10" s="74" t="s">
        <v>13</v>
      </c>
    </row>
    <row r="11" spans="2:10" ht="15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7" ht="15">
      <c r="B12" s="71"/>
      <c r="C12" s="72"/>
      <c r="D12" s="71"/>
      <c r="E12" s="75"/>
      <c r="F12" s="250" t="s">
        <v>13</v>
      </c>
      <c r="G12" s="71" t="s">
        <v>13</v>
      </c>
    </row>
    <row r="13" spans="2:10" ht="15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7" ht="15">
      <c r="B14" s="74"/>
      <c r="C14" s="74"/>
      <c r="D14" s="74"/>
      <c r="E14" s="76"/>
      <c r="F14" s="249" t="s">
        <v>56</v>
      </c>
      <c r="G14" s="74" t="s">
        <v>56</v>
      </c>
    </row>
    <row r="15" spans="2:10" ht="15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7" ht="15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0" ht="15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7" ht="15">
      <c r="B18" s="71"/>
      <c r="C18" s="71"/>
      <c r="D18" s="74"/>
      <c r="E18" s="78"/>
      <c r="F18" s="250" t="s">
        <v>20</v>
      </c>
      <c r="G18" s="71" t="s">
        <v>20</v>
      </c>
    </row>
    <row r="19" spans="2:10" ht="15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7" ht="15">
      <c r="B20" s="71"/>
      <c r="C20" s="71"/>
      <c r="D20" s="74"/>
      <c r="E20" s="76"/>
      <c r="F20" s="249" t="s">
        <v>20</v>
      </c>
      <c r="G20" s="74" t="s">
        <v>20</v>
      </c>
    </row>
    <row r="21" spans="2:10" ht="15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7" ht="15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0" ht="15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7" ht="15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0" ht="15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 ht="15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 ht="15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 ht="15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 ht="15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 ht="15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0" ht="15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0" ht="15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0" ht="15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0" ht="26.25">
      <c r="B38" s="1011" t="s">
        <v>401</v>
      </c>
      <c r="C38" s="1011"/>
      <c r="D38" s="1011"/>
      <c r="E38" s="1011"/>
      <c r="F38" s="1011"/>
      <c r="G38" s="1011"/>
      <c r="H38" s="1011"/>
      <c r="I38" s="1011"/>
      <c r="J38" s="1011"/>
    </row>
    <row r="39" spans="2:10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0" ht="15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0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0" ht="15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0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0" ht="15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0" ht="15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0" ht="15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 ht="15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 ht="15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 ht="15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 ht="15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 ht="15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 ht="15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 ht="15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 ht="15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 ht="15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 ht="15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 ht="15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 ht="15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 ht="15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 ht="15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 ht="15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 ht="15">
      <c r="B67" s="60"/>
      <c r="C67" s="60"/>
      <c r="D67" s="60"/>
      <c r="E67" s="60"/>
      <c r="F67" s="60"/>
      <c r="G67" s="61"/>
      <c r="H67" s="61"/>
      <c r="I67" s="61"/>
      <c r="J67" s="62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 ht="15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 ht="15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 ht="15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 ht="15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 ht="15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 ht="15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 ht="15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 ht="15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 ht="15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 ht="15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 ht="15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 ht="15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 ht="15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 ht="15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9" customWidth="1"/>
    <col min="2" max="2" width="24.00390625" style="9" customWidth="1"/>
    <col min="3" max="3" width="57.7109375" style="9" bestFit="1" customWidth="1"/>
    <col min="4" max="4" width="9.57421875" style="9" bestFit="1" customWidth="1"/>
    <col min="5" max="5" width="5.7109375" style="9" bestFit="1" customWidth="1"/>
    <col min="6" max="8" width="6.00390625" style="9" bestFit="1" customWidth="1"/>
    <col min="9" max="9" width="6.140625" style="9" bestFit="1" customWidth="1"/>
    <col min="10" max="10" width="11.421875" style="9" customWidth="1"/>
    <col min="11" max="11" width="16.140625" style="9" customWidth="1"/>
    <col min="12" max="12" width="15.421875" style="9" customWidth="1"/>
    <col min="13" max="13" width="11.421875" style="9" customWidth="1"/>
    <col min="14" max="14" width="8.8515625" style="9" customWidth="1"/>
    <col min="15" max="15" width="14.140625" style="9" bestFit="1" customWidth="1"/>
    <col min="16" max="16" width="8.57421875" style="9" bestFit="1" customWidth="1"/>
    <col min="17" max="17" width="11.421875" style="9" customWidth="1"/>
    <col min="18" max="18" width="5.57421875" style="9" bestFit="1" customWidth="1"/>
    <col min="19" max="19" width="1.57421875" style="9" bestFit="1" customWidth="1"/>
    <col min="20" max="16384" width="11.421875" style="9" customWidth="1"/>
  </cols>
  <sheetData>
    <row r="1" ht="15">
      <c r="B1" s="10" t="s">
        <v>157</v>
      </c>
    </row>
    <row r="3" spans="2:9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15" ht="14.25">
      <c r="B4" s="14" t="s">
        <v>91</v>
      </c>
      <c r="C4" s="15" t="s">
        <v>162</v>
      </c>
      <c r="D4" s="14" t="s">
        <v>132</v>
      </c>
      <c r="E4" s="16">
        <v>0.28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15" ht="14.25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15" ht="14.25">
      <c r="B6" s="23" t="s">
        <v>67</v>
      </c>
      <c r="C6" s="24" t="s">
        <v>164</v>
      </c>
      <c r="D6" s="23" t="s">
        <v>133</v>
      </c>
      <c r="E6" s="25">
        <v>0.24</v>
      </c>
      <c r="F6" s="25">
        <v>0.56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15" ht="14.25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 ht="14.25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4.25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5:26" ht="14.25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4.25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17" ht="14.25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15:17" ht="14.25">
      <c r="O14" s="18"/>
      <c r="P14" s="18"/>
      <c r="Q14" s="18"/>
    </row>
    <row r="15" spans="15:17" ht="14.25">
      <c r="O15" s="18"/>
      <c r="P15" s="18"/>
      <c r="Q15" s="18"/>
    </row>
    <row r="16" spans="10:11" ht="14.25">
      <c r="J16" s="17"/>
      <c r="K16" s="17"/>
    </row>
    <row r="17" ht="15">
      <c r="B17" s="10" t="s">
        <v>145</v>
      </c>
    </row>
    <row r="19" spans="2:9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9" ht="14.25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9" ht="14.25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9" ht="14.25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9" ht="14.25">
      <c r="B23" s="19"/>
      <c r="C23" s="20" t="s">
        <v>172</v>
      </c>
      <c r="D23" s="21"/>
      <c r="E23" s="22"/>
      <c r="F23" s="22"/>
      <c r="G23" s="22"/>
      <c r="H23" s="22"/>
      <c r="I23" s="22"/>
    </row>
    <row r="24" ht="14.25">
      <c r="J24" s="17"/>
    </row>
    <row r="25" ht="14.25">
      <c r="J25" s="17"/>
    </row>
    <row r="26" ht="14.25">
      <c r="J26" s="17"/>
    </row>
    <row r="27" ht="14.25">
      <c r="J27" s="17"/>
    </row>
    <row r="29" spans="2:3" ht="15">
      <c r="B29" s="30" t="s">
        <v>73</v>
      </c>
      <c r="C29" s="30" t="s">
        <v>173</v>
      </c>
    </row>
    <row r="30" spans="2:3" ht="18.75">
      <c r="B30" s="7" t="s">
        <v>146</v>
      </c>
      <c r="C30" s="8">
        <v>3.379</v>
      </c>
    </row>
    <row r="31" spans="2:3" ht="18.75">
      <c r="B31" s="7" t="s">
        <v>147</v>
      </c>
      <c r="C31" s="8">
        <v>108.870514</v>
      </c>
    </row>
    <row r="32" spans="2:3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 ht="12.75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2.75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ht="12.75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 ht="12.75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ht="12.75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 ht="12.75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ht="12.75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ht="12.75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ht="12.75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 ht="12.75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 ht="12.75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 ht="12.75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 ht="12.75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 ht="12.75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 ht="12.75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 ht="12.75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ht="12.75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 ht="12.75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 ht="12.75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 ht="12.75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 ht="12.75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 ht="12.75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 ht="12.75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ht="12.75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 ht="12.75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 ht="12.75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2.75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 ht="12.75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 ht="12.75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2:21" ht="12.75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 ht="12.75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 ht="12.75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 ht="12.75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 ht="12.75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 ht="12.75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 ht="12.75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 ht="12.75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 ht="12.75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 ht="12.75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 ht="12.75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 ht="12.75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2:21" ht="12.75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2:21" ht="12.75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 ht="12.75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 ht="12.75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 ht="12.75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 ht="12.75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 ht="12.75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 ht="12.75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 ht="12.75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 ht="12.75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 ht="12.75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 ht="12.75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 ht="12.75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 ht="12.75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 ht="12.75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 ht="12.75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 ht="12.75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 ht="12.75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 ht="12.75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 ht="12.75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2:21" ht="12.75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2:21" ht="12.75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 ht="12.75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 ht="12.75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 ht="12.75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 ht="12.75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 ht="12.75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 ht="12.75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2:21" ht="12.75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2:21" ht="12.75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 ht="12.75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 ht="12.75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 ht="12.75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 ht="12.75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 ht="12.75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 ht="12.75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 ht="12.75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ht="12.75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 ht="12.75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 ht="12.75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 ht="12.75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 ht="12.75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2:21" ht="12.75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2:21" ht="12.7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 ht="12.75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 ht="12.75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 ht="12.75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 ht="12.75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 ht="12.75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2:21" ht="12.75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2:21" ht="12.7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2.75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 ht="12.75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 ht="12.75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 ht="12.75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 ht="12.75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 ht="12.75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 ht="12.75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 ht="12.75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 ht="12.75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2:21" ht="12.75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2:21" ht="12.75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 ht="12.75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 ht="12.75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 ht="12.75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 ht="12.75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 ht="12.75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 ht="12.75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 ht="12.75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 ht="12.75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 ht="12.75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 ht="12.75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 ht="12.75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 ht="12.75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 ht="12.75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 ht="12.75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 ht="12.75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 ht="12.75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 ht="12.75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 ht="12.75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 ht="12.75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 ht="12.75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 ht="12.75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 ht="12.75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 ht="12.75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 ht="12.75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 ht="12.75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 ht="12.75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 ht="12.75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 ht="12.75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 ht="12.75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 ht="12.75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 ht="12.75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2:21" ht="12.75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2:21" ht="12.75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 ht="12.75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 ht="12.75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 ht="12.75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 ht="12.75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 ht="12.75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 ht="12.75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2:21" ht="12.75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2:21" s="190" customFormat="1" ht="12.75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2:21" ht="12.75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 ht="12.75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 ht="12.75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 ht="12.75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 ht="12.75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 ht="12.75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 ht="12.75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 ht="12.75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 ht="12.75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 ht="12.75">
      <c r="A171" s="602"/>
      <c r="B171" s="231"/>
      <c r="C171" s="161"/>
      <c r="D171" s="164"/>
      <c r="E171" s="255"/>
      <c r="F171" s="224" t="s">
        <v>56</v>
      </c>
      <c r="G171" s="189">
        <v>0.07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 ht="12.75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 ht="12.75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 ht="12.75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 ht="12.75">
      <c r="A175" s="602"/>
      <c r="B175" s="231"/>
      <c r="C175" s="161"/>
      <c r="D175" s="228"/>
      <c r="E175" s="212"/>
      <c r="F175" s="234" t="s">
        <v>56</v>
      </c>
      <c r="G175" s="272">
        <v>0.07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 ht="12.75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 ht="12.75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 ht="12.75">
      <c r="A178" s="602"/>
      <c r="B178" s="162"/>
      <c r="C178" s="162"/>
      <c r="D178" s="165"/>
      <c r="E178" s="173"/>
      <c r="F178" s="224" t="s">
        <v>56</v>
      </c>
      <c r="G178" s="189">
        <v>0.14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 ht="12.75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 ht="12.75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 ht="12.75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0" ht="12.75">
      <c r="A182" s="602"/>
      <c r="B182" s="162"/>
      <c r="C182" s="162"/>
      <c r="D182" s="165"/>
      <c r="E182" s="173"/>
      <c r="F182" s="224" t="s">
        <v>56</v>
      </c>
      <c r="G182" s="189">
        <v>0.14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0" ht="12.75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0" ht="12.75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0" ht="12.75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0" ht="12.75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0" ht="12.75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0" ht="12.75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0" ht="12.75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0" ht="12.75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0" ht="12.75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2:20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2:20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 ht="12.75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 ht="12.75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 ht="12.75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 ht="12.75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 ht="12.75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 ht="12.75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 ht="12.75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 ht="12.75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 ht="12.75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2:20" ht="12.7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2:20" ht="12.7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 ht="12.75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 ht="12.75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 ht="12.75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 ht="12.75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602"/>
      <c r="B213" s="162"/>
      <c r="C213" s="162"/>
      <c r="D213" s="165"/>
      <c r="E213" s="173"/>
      <c r="F213" s="224" t="s">
        <v>56</v>
      </c>
      <c r="G213" s="189">
        <v>0.14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 ht="12.75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 ht="12.75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 ht="12.75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602"/>
      <c r="B217" s="162"/>
      <c r="C217" s="162"/>
      <c r="D217" s="165"/>
      <c r="E217" s="173"/>
      <c r="F217" s="224" t="s">
        <v>56</v>
      </c>
      <c r="G217" s="189">
        <v>0.14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 ht="12.75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ht="12.75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 ht="12.75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1.15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ht="12.75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ht="12.75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ht="12.75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ht="12.75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2.75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2.75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2.75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 ht="12.75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 ht="12.75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 ht="12.75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 ht="12.75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 ht="12.75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2.75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ht="12.75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ht="12.75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ht="12.75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ht="12.75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 ht="12.75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>+IF(J244=G244,0,1)</f>
        <v>1</v>
      </c>
      <c r="N244" s="41">
        <f>+IF(K244=H244,0,1)</f>
        <v>0</v>
      </c>
      <c r="O244" s="41"/>
      <c r="P244" s="41"/>
      <c r="Q244" s="41"/>
      <c r="R244" s="41"/>
      <c r="S244" s="41"/>
      <c r="T244" s="41"/>
    </row>
    <row r="245" spans="1:20" ht="12.75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>+IF(J245=G245,0,1)</f>
        <v>1</v>
      </c>
      <c r="N245" s="41">
        <f>+IF(K245=H245,0,1)</f>
        <v>1</v>
      </c>
      <c r="O245" s="41"/>
      <c r="P245" s="41"/>
      <c r="Q245" s="41"/>
      <c r="R245" s="41"/>
      <c r="S245" s="41"/>
      <c r="T245" s="41"/>
    </row>
    <row r="246" spans="1:20" ht="12.75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>+IF(J246=G246,0,1)</f>
        <v>1</v>
      </c>
      <c r="N246" s="41">
        <f>+IF(K246=H246,0,1)</f>
        <v>0</v>
      </c>
      <c r="O246" s="41"/>
      <c r="P246" s="41"/>
      <c r="Q246" s="41"/>
      <c r="R246" s="41"/>
      <c r="S246" s="41"/>
      <c r="T246" s="41"/>
    </row>
    <row r="247" spans="1:20" ht="12.75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>+IF(J247=G247,0,1)</f>
        <v>1</v>
      </c>
      <c r="N247" s="41">
        <f>+IF(K247=H247,0,1)</f>
        <v>1</v>
      </c>
      <c r="O247" s="41"/>
      <c r="P247" s="41"/>
      <c r="Q247" s="41"/>
      <c r="R247" s="41"/>
      <c r="S247" s="41"/>
      <c r="T247" s="41"/>
    </row>
    <row r="248" spans="1:20" ht="12.75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>+IF(J248=G248,0,1)</f>
        <v>1</v>
      </c>
      <c r="N248" s="41">
        <f>+IF(K248=H248,0,1)</f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 ht="12.75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 ht="12.75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 ht="12.75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 ht="12.75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 ht="12.75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0" ht="12.75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0" ht="12.75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0" ht="12.75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0" ht="12.75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0" ht="12.75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</v>
      </c>
      <c r="M261" s="41"/>
      <c r="N261" s="41"/>
      <c r="O261" s="41"/>
      <c r="P261" s="41"/>
      <c r="Q261" s="41"/>
      <c r="R261" s="41"/>
      <c r="S261" s="41"/>
      <c r="T261" s="41"/>
    </row>
    <row r="262" spans="1:20" ht="12.75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17.4</v>
      </c>
      <c r="M262" s="41"/>
      <c r="N262" s="41"/>
      <c r="O262" s="41"/>
      <c r="P262" s="41"/>
      <c r="Q262" s="41"/>
      <c r="R262" s="41"/>
      <c r="S262" s="41"/>
      <c r="T262" s="41"/>
    </row>
    <row r="263" spans="1:20" ht="12.75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16.83</v>
      </c>
      <c r="M263" s="41"/>
      <c r="N263" s="41"/>
      <c r="O263" s="41"/>
      <c r="P263" s="41"/>
      <c r="Q263" s="41"/>
      <c r="R263" s="41"/>
      <c r="S263" s="41"/>
      <c r="T263" s="41"/>
    </row>
    <row r="264" spans="2:20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2.75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2:20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8" ht="12.75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 ht="12.75">
      <c r="A269" s="602"/>
      <c r="B269" s="310"/>
      <c r="C269" s="310"/>
      <c r="D269" s="310"/>
      <c r="E269" s="310"/>
      <c r="F269" s="310"/>
      <c r="G269" s="310"/>
      <c r="H269" s="310"/>
      <c r="I269" s="1012" t="s">
        <v>307</v>
      </c>
      <c r="J269" s="1013"/>
      <c r="K269" s="1012" t="s">
        <v>308</v>
      </c>
      <c r="L269" s="1013"/>
      <c r="M269" s="1012" t="s">
        <v>309</v>
      </c>
      <c r="N269" s="1013"/>
      <c r="O269" s="1012" t="s">
        <v>310</v>
      </c>
      <c r="P269" s="1013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 ht="12.75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 ht="12.75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</v>
      </c>
      <c r="AB271" s="190"/>
    </row>
    <row r="272" spans="1:28" ht="12.75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 ht="12.75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1.13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 ht="12.75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 ht="12.75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1.13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 ht="12.75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1.13</v>
      </c>
      <c r="AB276" s="190"/>
    </row>
    <row r="277" spans="1:28" ht="12.75">
      <c r="A277" s="602"/>
      <c r="B277" s="231"/>
      <c r="C277" s="286"/>
      <c r="D277" s="188"/>
      <c r="E277" s="255"/>
      <c r="F277" s="224" t="s">
        <v>56</v>
      </c>
      <c r="G277" s="189">
        <v>0.55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 ht="12.75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 ht="12.75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1.13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 ht="12.75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1.13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 ht="12.75">
      <c r="A281" s="602"/>
      <c r="B281" s="231"/>
      <c r="C281" s="286"/>
      <c r="D281" s="231"/>
      <c r="E281" s="212"/>
      <c r="F281" s="234" t="s">
        <v>56</v>
      </c>
      <c r="G281" s="189">
        <v>0.55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 ht="12.75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 ht="12.75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1.16</v>
      </c>
      <c r="N283" s="189">
        <v>1.1</v>
      </c>
      <c r="O283" s="189">
        <v>1.16</v>
      </c>
      <c r="P283" s="189">
        <v>1.1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 ht="12.75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 ht="12.75">
      <c r="A285" s="602"/>
      <c r="B285" s="162"/>
      <c r="C285" s="103"/>
      <c r="D285" s="162"/>
      <c r="E285" s="173"/>
      <c r="F285" s="224" t="s">
        <v>272</v>
      </c>
      <c r="G285" s="189">
        <v>2.51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 ht="12.75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 ht="12.75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1.16</v>
      </c>
      <c r="N287" s="189">
        <v>1.1</v>
      </c>
      <c r="O287" s="189">
        <v>1.16</v>
      </c>
      <c r="P287" s="189">
        <v>1.1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1.16</v>
      </c>
      <c r="AB287" s="190"/>
    </row>
    <row r="288" spans="1:28" ht="12.75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 ht="12.75">
      <c r="A289" s="602"/>
      <c r="B289" s="162"/>
      <c r="C289" s="103"/>
      <c r="D289" s="162"/>
      <c r="E289" s="173"/>
      <c r="F289" s="224" t="s">
        <v>272</v>
      </c>
      <c r="G289" s="189">
        <v>2.51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2.51</v>
      </c>
      <c r="AB289" s="190"/>
    </row>
    <row r="290" spans="1:28" ht="12.75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 ht="12.75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 ht="12.75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</v>
      </c>
      <c r="AB292" s="190"/>
    </row>
    <row r="293" spans="1:28" ht="12.75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 ht="12.75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 ht="12.75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 ht="12.75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 ht="12.75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2:28" ht="12.75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2:28" ht="12.75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 ht="12.75">
      <c r="A301" s="602"/>
      <c r="B301" s="310"/>
      <c r="C301" s="310"/>
      <c r="D301" s="310"/>
      <c r="E301" s="310"/>
      <c r="F301" s="222"/>
      <c r="G301" s="1014" t="s">
        <v>307</v>
      </c>
      <c r="H301" s="1015"/>
      <c r="I301" s="1014" t="s">
        <v>308</v>
      </c>
      <c r="J301" s="1015"/>
      <c r="K301" s="1014" t="s">
        <v>309</v>
      </c>
      <c r="L301" s="1015"/>
      <c r="M301" s="1012" t="s">
        <v>310</v>
      </c>
      <c r="N301" s="1013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 ht="12.75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 ht="12.75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 ht="12.75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1.13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 ht="12.75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1.13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 ht="12.75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1.13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 ht="12.75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1.13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 ht="12.75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1.16</v>
      </c>
      <c r="L308" s="159">
        <v>1.1</v>
      </c>
      <c r="M308" s="159">
        <v>1.16</v>
      </c>
      <c r="N308" s="159">
        <v>1.1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 ht="12.75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1.16</v>
      </c>
      <c r="L309" s="159">
        <v>1.1</v>
      </c>
      <c r="M309" s="159">
        <v>1.16</v>
      </c>
      <c r="N309" s="159">
        <v>1.1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 ht="12.75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 ht="12.75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2:28" ht="12.7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 ht="12.75">
      <c r="A314" s="602"/>
      <c r="B314" s="310"/>
      <c r="C314" s="310"/>
      <c r="D314" s="222"/>
      <c r="E314" s="222"/>
      <c r="F314" s="222"/>
      <c r="G314" s="222"/>
      <c r="H314" s="222"/>
      <c r="I314" s="1012" t="s">
        <v>307</v>
      </c>
      <c r="J314" s="1013"/>
      <c r="K314" s="1012" t="s">
        <v>308</v>
      </c>
      <c r="L314" s="1013"/>
      <c r="M314" s="1012" t="s">
        <v>309</v>
      </c>
      <c r="N314" s="1013"/>
      <c r="O314" s="1012" t="s">
        <v>310</v>
      </c>
      <c r="P314" s="1013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 ht="12.75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 ht="12.75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 ht="12.75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 ht="12.75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1.16</v>
      </c>
      <c r="N318" s="189">
        <v>1.1</v>
      </c>
      <c r="O318" s="189">
        <v>1.16</v>
      </c>
      <c r="P318" s="189">
        <v>1.1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 ht="12.75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 ht="12.75">
      <c r="A320" s="602"/>
      <c r="B320" s="162"/>
      <c r="C320" s="103"/>
      <c r="D320" s="162"/>
      <c r="E320" s="173"/>
      <c r="F320" s="224" t="s">
        <v>272</v>
      </c>
      <c r="G320" s="189">
        <v>2.51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 ht="12.75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 ht="12.75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1.16</v>
      </c>
      <c r="N322" s="189">
        <v>1.1</v>
      </c>
      <c r="O322" s="189">
        <v>1.16</v>
      </c>
      <c r="P322" s="189">
        <v>1.1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 ht="12.75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 ht="12.75">
      <c r="A324" s="602"/>
      <c r="B324" s="162"/>
      <c r="C324" s="103"/>
      <c r="D324" s="162"/>
      <c r="E324" s="173"/>
      <c r="F324" s="224" t="s">
        <v>272</v>
      </c>
      <c r="G324" s="189">
        <v>2.51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 ht="12.75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 ht="12.75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 ht="12.75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 ht="12.75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 ht="12.75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 ht="12.75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 ht="12.75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2:28" ht="12.7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2:28" ht="12.7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 ht="12.75">
      <c r="A335" s="602"/>
      <c r="B335" s="316"/>
      <c r="C335" s="316"/>
      <c r="D335" s="316"/>
      <c r="E335" s="316"/>
      <c r="F335" s="316"/>
      <c r="G335" s="1014" t="s">
        <v>307</v>
      </c>
      <c r="H335" s="1015"/>
      <c r="I335" s="1014" t="s">
        <v>308</v>
      </c>
      <c r="J335" s="1015"/>
      <c r="K335" s="1014" t="s">
        <v>309</v>
      </c>
      <c r="L335" s="1015"/>
      <c r="M335" s="1012" t="s">
        <v>310</v>
      </c>
      <c r="N335" s="1013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 ht="12.75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 ht="12.75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 ht="12.75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1.16</v>
      </c>
      <c r="L338" s="159">
        <v>1.1</v>
      </c>
      <c r="M338" s="159">
        <v>1.16</v>
      </c>
      <c r="N338" s="159">
        <v>1.1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 ht="12.75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1.16</v>
      </c>
      <c r="L339" s="159">
        <v>1.1</v>
      </c>
      <c r="M339" s="159">
        <v>1.16</v>
      </c>
      <c r="N339" s="159">
        <v>1.1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 ht="12.75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 ht="12.75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2:28" ht="12.7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 ht="12.75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 ht="12.75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 ht="12.75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 ht="12.75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 ht="12.75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 ht="12.75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 ht="12.75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 ht="12.75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 ht="12.75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 ht="12.75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 ht="12.75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 ht="12.75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2:28" ht="12.75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2:28" ht="12.75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 ht="12.75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 ht="12.75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 ht="12.75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 ht="12.75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 ht="12.75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 ht="12.75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 ht="12.75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 ht="12.75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 ht="12.75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2:28" ht="12.75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 ht="12.75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 ht="12.75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 ht="12.75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sheetProtection/>
  <mergeCells count="16">
    <mergeCell ref="G301:H301"/>
    <mergeCell ref="I301:J301"/>
    <mergeCell ref="K301:L301"/>
    <mergeCell ref="G335:H335"/>
    <mergeCell ref="I335:J335"/>
    <mergeCell ref="K335:L335"/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501" t="s">
        <v>461</v>
      </c>
      <c r="Q2" s="1" t="s">
        <v>429</v>
      </c>
    </row>
    <row r="3" spans="2:13" ht="18.75">
      <c r="B3" s="1016" t="s">
        <v>317</v>
      </c>
      <c r="C3" s="1016"/>
      <c r="D3" s="1016"/>
      <c r="E3" s="1016"/>
      <c r="F3" s="1016"/>
      <c r="G3" s="1016"/>
      <c r="H3" s="1016"/>
      <c r="I3" s="190"/>
      <c r="J3" s="190"/>
      <c r="K3" s="190"/>
      <c r="L3" s="190"/>
      <c r="M3" s="190"/>
    </row>
    <row r="4" spans="2:13" ht="12.75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2:13" ht="12.75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2:13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 ht="12.75">
      <c r="A7" s="531"/>
      <c r="B7" s="336"/>
      <c r="C7" s="337" t="s">
        <v>320</v>
      </c>
      <c r="D7" s="338" t="s">
        <v>321</v>
      </c>
      <c r="E7" s="947">
        <v>5.82</v>
      </c>
      <c r="F7" s="947">
        <v>4.94</v>
      </c>
      <c r="G7" s="947">
        <v>4.9</v>
      </c>
      <c r="H7" s="947">
        <v>4.95</v>
      </c>
      <c r="I7" s="238"/>
      <c r="J7" s="529"/>
      <c r="K7" s="529">
        <f>+ROUND(E7,2)</f>
        <v>5.82</v>
      </c>
      <c r="L7" s="529">
        <f>+ROUND(F7,2)</f>
        <v>4.94</v>
      </c>
      <c r="M7" s="529">
        <f>+ROUND(G7,2)</f>
        <v>4.9</v>
      </c>
      <c r="N7" s="529">
        <f>+ROUND(H7,2)</f>
        <v>4.95</v>
      </c>
      <c r="O7" s="529"/>
      <c r="P7" s="529"/>
      <c r="Q7" s="529"/>
      <c r="R7" s="529"/>
    </row>
    <row r="8" spans="1:18" ht="12.75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aca="true" t="shared" si="0" ref="K8:K48">+ROUND(E8,2)</f>
        <v>7.93</v>
      </c>
      <c r="L8" s="529">
        <f aca="true" t="shared" si="1" ref="L8:L38">+ROUND(F8,2)</f>
        <v>6.85</v>
      </c>
      <c r="M8" s="529">
        <f aca="true" t="shared" si="2" ref="M8:M37">+ROUND(G8,2)</f>
        <v>6.79</v>
      </c>
      <c r="N8" s="529">
        <f aca="true" t="shared" si="3" ref="N8:N37">+ROUND(H8,2)</f>
        <v>6.85</v>
      </c>
      <c r="O8" s="529"/>
      <c r="P8" s="529"/>
      <c r="Q8" s="529"/>
      <c r="R8" s="529"/>
    </row>
    <row r="9" spans="1:18" ht="12.75">
      <c r="A9" s="531"/>
      <c r="B9" s="340" t="s">
        <v>323</v>
      </c>
      <c r="C9" s="341"/>
      <c r="D9" s="342" t="s">
        <v>324</v>
      </c>
      <c r="E9" s="947">
        <v>8.53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0"/>
        <v>8.53</v>
      </c>
      <c r="L9" s="529">
        <f t="shared" si="1"/>
        <v>7.42</v>
      </c>
      <c r="M9" s="529">
        <f t="shared" si="2"/>
        <v>7.36</v>
      </c>
      <c r="N9" s="529">
        <f t="shared" si="3"/>
        <v>7.4</v>
      </c>
      <c r="O9" s="529"/>
      <c r="P9" s="529"/>
      <c r="Q9" s="529"/>
      <c r="R9" s="529"/>
    </row>
    <row r="10" spans="1:18" ht="12.75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0"/>
        <v>21.67</v>
      </c>
      <c r="L10" s="529">
        <f t="shared" si="1"/>
        <v>21.82</v>
      </c>
      <c r="M10" s="529">
        <f t="shared" si="2"/>
        <v>21.8</v>
      </c>
      <c r="N10" s="529">
        <f t="shared" si="3"/>
        <v>21.38</v>
      </c>
      <c r="O10" s="529"/>
      <c r="P10" s="529"/>
      <c r="Q10" s="529"/>
      <c r="R10" s="529"/>
    </row>
    <row r="11" spans="1:18" ht="12.75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0"/>
        <v>7.02</v>
      </c>
      <c r="L11" s="529">
        <f t="shared" si="1"/>
        <v>6.07</v>
      </c>
      <c r="M11" s="529">
        <f t="shared" si="2"/>
        <v>6.02</v>
      </c>
      <c r="N11" s="529">
        <f t="shared" si="3"/>
        <v>5.98</v>
      </c>
      <c r="O11" s="529"/>
      <c r="P11" s="529"/>
      <c r="Q11" s="529"/>
      <c r="R11" s="529"/>
    </row>
    <row r="12" spans="1:18" ht="12.75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0"/>
        <v>9.09</v>
      </c>
      <c r="L12" s="529">
        <f t="shared" si="1"/>
        <v>7.75</v>
      </c>
      <c r="M12" s="529">
        <f t="shared" si="2"/>
        <v>7.68</v>
      </c>
      <c r="N12" s="529">
        <f t="shared" si="3"/>
        <v>7.8</v>
      </c>
      <c r="O12" s="529"/>
      <c r="P12" s="529"/>
      <c r="Q12" s="529"/>
      <c r="R12" s="529"/>
    </row>
    <row r="13" spans="1:18" ht="12.75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8.45</v>
      </c>
      <c r="H13" s="948">
        <v>8.43</v>
      </c>
      <c r="I13" s="238"/>
      <c r="J13" s="529"/>
      <c r="K13" s="529">
        <f t="shared" si="0"/>
        <v>9.77</v>
      </c>
      <c r="L13" s="529">
        <f t="shared" si="1"/>
        <v>8.52</v>
      </c>
      <c r="M13" s="529">
        <f t="shared" si="2"/>
        <v>8.45</v>
      </c>
      <c r="N13" s="529">
        <f t="shared" si="3"/>
        <v>8.43</v>
      </c>
      <c r="O13" s="529"/>
      <c r="P13" s="529"/>
      <c r="Q13" s="529"/>
      <c r="R13" s="529"/>
    </row>
    <row r="14" spans="1:18" ht="12.75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0"/>
        <v>26.44</v>
      </c>
      <c r="L14" s="529">
        <f t="shared" si="1"/>
        <v>26.58</v>
      </c>
      <c r="M14" s="529">
        <f t="shared" si="2"/>
        <v>26.57</v>
      </c>
      <c r="N14" s="529">
        <f t="shared" si="3"/>
        <v>26.31</v>
      </c>
      <c r="O14" s="529"/>
      <c r="P14" s="529"/>
      <c r="Q14" s="529"/>
      <c r="R14" s="529"/>
    </row>
    <row r="15" spans="2:14" ht="12.75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0"/>
        <v>0</v>
      </c>
      <c r="L15" s="529">
        <f t="shared" si="1"/>
        <v>0</v>
      </c>
      <c r="M15" s="529">
        <f t="shared" si="2"/>
        <v>0</v>
      </c>
      <c r="N15" s="529">
        <f t="shared" si="3"/>
        <v>0</v>
      </c>
    </row>
    <row r="16" spans="1:14" ht="12.75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0"/>
        <v>#VALUE!</v>
      </c>
      <c r="L16" s="529">
        <f t="shared" si="1"/>
        <v>0</v>
      </c>
      <c r="M16" s="529">
        <f t="shared" si="2"/>
        <v>0</v>
      </c>
      <c r="N16" s="529">
        <f t="shared" si="3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0"/>
        <v>#VALUE!</v>
      </c>
      <c r="L17" s="529" t="e">
        <f t="shared" si="1"/>
        <v>#VALUE!</v>
      </c>
      <c r="M17" s="529" t="e">
        <f t="shared" si="2"/>
        <v>#VALUE!</v>
      </c>
      <c r="N17" s="529" t="e">
        <f t="shared" si="3"/>
        <v>#VALUE!</v>
      </c>
    </row>
    <row r="18" spans="1:14" ht="12.75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0"/>
        <v>5.99</v>
      </c>
      <c r="L18" s="529">
        <f t="shared" si="1"/>
        <v>6.09</v>
      </c>
      <c r="M18" s="529">
        <f t="shared" si="2"/>
        <v>6.27</v>
      </c>
      <c r="N18" s="529">
        <f t="shared" si="3"/>
        <v>5.73</v>
      </c>
    </row>
    <row r="19" spans="1:14" ht="12.75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0"/>
        <v>8.01</v>
      </c>
      <c r="L19" s="529">
        <f t="shared" si="1"/>
        <v>8.27</v>
      </c>
      <c r="M19" s="529">
        <f t="shared" si="2"/>
        <v>8.5</v>
      </c>
      <c r="N19" s="529">
        <f t="shared" si="3"/>
        <v>7.67</v>
      </c>
    </row>
    <row r="20" spans="1:14" ht="12.75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9.12</v>
      </c>
      <c r="H20" s="948">
        <v>8.29</v>
      </c>
      <c r="I20" s="238"/>
      <c r="J20" s="339"/>
      <c r="K20" s="529">
        <f t="shared" si="0"/>
        <v>8.64</v>
      </c>
      <c r="L20" s="529">
        <f t="shared" si="1"/>
        <v>8.89</v>
      </c>
      <c r="M20" s="529">
        <f t="shared" si="2"/>
        <v>9.12</v>
      </c>
      <c r="N20" s="529">
        <f t="shared" si="3"/>
        <v>8.29</v>
      </c>
    </row>
    <row r="21" spans="1:14" ht="12.75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0"/>
        <v>24.12</v>
      </c>
      <c r="L21" s="529">
        <f t="shared" si="1"/>
        <v>21.76</v>
      </c>
      <c r="M21" s="529">
        <f t="shared" si="2"/>
        <v>21.82</v>
      </c>
      <c r="N21" s="529">
        <f t="shared" si="3"/>
        <v>24.19</v>
      </c>
    </row>
    <row r="22" spans="1:14" ht="12.75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0"/>
        <v>7.42</v>
      </c>
      <c r="L22" s="529">
        <f t="shared" si="1"/>
        <v>7.35</v>
      </c>
      <c r="M22" s="529">
        <f t="shared" si="2"/>
        <v>7.56</v>
      </c>
      <c r="N22" s="529">
        <f t="shared" si="3"/>
        <v>7.12</v>
      </c>
    </row>
    <row r="23" spans="1:14" ht="12.75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8.87</v>
      </c>
      <c r="I23" s="238"/>
      <c r="J23" s="339"/>
      <c r="K23" s="529">
        <f t="shared" si="0"/>
        <v>9.27</v>
      </c>
      <c r="L23" s="529">
        <f t="shared" si="1"/>
        <v>9.5</v>
      </c>
      <c r="M23" s="529">
        <f t="shared" si="2"/>
        <v>9.77</v>
      </c>
      <c r="N23" s="529">
        <f t="shared" si="3"/>
        <v>8.87</v>
      </c>
    </row>
    <row r="24" spans="1:14" ht="12.75">
      <c r="A24" s="531"/>
      <c r="B24" s="340"/>
      <c r="C24" s="341"/>
      <c r="D24" s="357" t="s">
        <v>324</v>
      </c>
      <c r="E24" s="948">
        <v>10.1</v>
      </c>
      <c r="F24" s="948">
        <v>10.2</v>
      </c>
      <c r="G24" s="948">
        <v>10.48</v>
      </c>
      <c r="H24" s="948">
        <v>9.7</v>
      </c>
      <c r="I24" s="238"/>
      <c r="J24" s="339"/>
      <c r="K24" s="529">
        <f t="shared" si="0"/>
        <v>10.1</v>
      </c>
      <c r="L24" s="529">
        <f t="shared" si="1"/>
        <v>10.2</v>
      </c>
      <c r="M24" s="529">
        <f t="shared" si="2"/>
        <v>10.48</v>
      </c>
      <c r="N24" s="529">
        <f t="shared" si="3"/>
        <v>9.7</v>
      </c>
    </row>
    <row r="25" spans="1:14" ht="12.75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0"/>
        <v>30.02</v>
      </c>
      <c r="L25" s="529">
        <f t="shared" si="1"/>
        <v>26.48</v>
      </c>
      <c r="M25" s="529">
        <f t="shared" si="2"/>
        <v>26.51</v>
      </c>
      <c r="N25" s="529">
        <f t="shared" si="3"/>
        <v>30.19</v>
      </c>
    </row>
    <row r="26" spans="2:14" ht="12.75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0"/>
        <v>0</v>
      </c>
      <c r="L26" s="529">
        <f t="shared" si="1"/>
        <v>0</v>
      </c>
      <c r="M26" s="529">
        <f t="shared" si="2"/>
        <v>0</v>
      </c>
      <c r="N26" s="529">
        <f t="shared" si="3"/>
        <v>0</v>
      </c>
    </row>
    <row r="27" spans="1:14" ht="12.75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0"/>
        <v>#VALUE!</v>
      </c>
      <c r="L27" s="529">
        <f t="shared" si="1"/>
        <v>0</v>
      </c>
      <c r="M27" s="529">
        <f t="shared" si="2"/>
        <v>0</v>
      </c>
      <c r="N27" s="529">
        <f t="shared" si="3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0"/>
        <v>#VALUE!</v>
      </c>
      <c r="L28" s="529" t="e">
        <f t="shared" si="1"/>
        <v>#VALUE!</v>
      </c>
      <c r="M28" s="529" t="e">
        <f t="shared" si="2"/>
        <v>#VALUE!</v>
      </c>
      <c r="N28" s="529" t="e">
        <f t="shared" si="3"/>
        <v>#VALUE!</v>
      </c>
    </row>
    <row r="29" spans="1:14" ht="12.75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</v>
      </c>
      <c r="H29" s="948">
        <v>4.81</v>
      </c>
      <c r="I29" s="238"/>
      <c r="J29" s="339"/>
      <c r="K29" s="529">
        <f t="shared" si="0"/>
        <v>6.79</v>
      </c>
      <c r="L29" s="529">
        <f t="shared" si="1"/>
        <v>5.42</v>
      </c>
      <c r="M29" s="529">
        <f t="shared" si="2"/>
        <v>5.11</v>
      </c>
      <c r="N29" s="529">
        <f t="shared" si="3"/>
        <v>4.81</v>
      </c>
    </row>
    <row r="30" spans="1:14" ht="12.75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0"/>
        <v>9.16</v>
      </c>
      <c r="L30" s="529">
        <f t="shared" si="1"/>
        <v>7.43</v>
      </c>
      <c r="M30" s="529">
        <f t="shared" si="2"/>
        <v>7.04</v>
      </c>
      <c r="N30" s="529">
        <f t="shared" si="3"/>
        <v>6.67</v>
      </c>
    </row>
    <row r="31" spans="1:14" ht="12.75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0"/>
        <v>9.81</v>
      </c>
      <c r="L31" s="529">
        <f t="shared" si="1"/>
        <v>8</v>
      </c>
      <c r="M31" s="529">
        <f t="shared" si="2"/>
        <v>7.6</v>
      </c>
      <c r="N31" s="529">
        <f t="shared" si="3"/>
        <v>7.21</v>
      </c>
    </row>
    <row r="32" spans="1:14" ht="12.75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0"/>
        <v>22</v>
      </c>
      <c r="L32" s="529">
        <f t="shared" si="1"/>
        <v>21.53</v>
      </c>
      <c r="M32" s="529">
        <f t="shared" si="2"/>
        <v>21.43</v>
      </c>
      <c r="N32" s="529">
        <f t="shared" si="3"/>
        <v>21.33</v>
      </c>
    </row>
    <row r="33" spans="1:14" ht="12.75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0"/>
        <v>8.19</v>
      </c>
      <c r="L33" s="529">
        <f t="shared" si="1"/>
        <v>6.53</v>
      </c>
      <c r="M33" s="529">
        <f t="shared" si="2"/>
        <v>6.16</v>
      </c>
      <c r="N33" s="529">
        <f t="shared" si="3"/>
        <v>5.81</v>
      </c>
    </row>
    <row r="34" spans="1:14" ht="12.75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8.03</v>
      </c>
      <c r="H34" s="948">
        <v>7.59</v>
      </c>
      <c r="I34" s="238"/>
      <c r="J34" s="339"/>
      <c r="K34" s="529">
        <f t="shared" si="0"/>
        <v>10.56</v>
      </c>
      <c r="L34" s="529">
        <f t="shared" si="1"/>
        <v>8.49</v>
      </c>
      <c r="M34" s="529">
        <f t="shared" si="2"/>
        <v>8.03</v>
      </c>
      <c r="N34" s="529">
        <f t="shared" si="3"/>
        <v>7.59</v>
      </c>
    </row>
    <row r="35" spans="1:14" ht="12.75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</v>
      </c>
      <c r="I35" s="238"/>
      <c r="J35" s="339"/>
      <c r="K35" s="529">
        <f t="shared" si="0"/>
        <v>11.3</v>
      </c>
      <c r="L35" s="529">
        <f t="shared" si="1"/>
        <v>9.15</v>
      </c>
      <c r="M35" s="529">
        <f t="shared" si="2"/>
        <v>8.67</v>
      </c>
      <c r="N35" s="529">
        <f t="shared" si="3"/>
        <v>8.21</v>
      </c>
    </row>
    <row r="36" spans="1:14" ht="12.75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0"/>
        <v>26.59</v>
      </c>
      <c r="L36" s="529">
        <f t="shared" si="1"/>
        <v>26.38</v>
      </c>
      <c r="M36" s="529">
        <f t="shared" si="2"/>
        <v>26.34</v>
      </c>
      <c r="N36" s="529">
        <f t="shared" si="3"/>
        <v>26.29</v>
      </c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0"/>
        <v>0</v>
      </c>
      <c r="L37" s="529">
        <f t="shared" si="1"/>
        <v>0</v>
      </c>
      <c r="M37" s="529">
        <f t="shared" si="2"/>
        <v>0</v>
      </c>
      <c r="N37" s="529">
        <f t="shared" si="3"/>
        <v>0</v>
      </c>
    </row>
    <row r="38" spans="1:13" ht="12.75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0"/>
        <v>#VALUE!</v>
      </c>
      <c r="L38" s="529">
        <f t="shared" si="1"/>
        <v>0</v>
      </c>
      <c r="M38" s="529">
        <f aca="true" t="shared" si="4" ref="M38:M48">+ROUND(G38,2)</f>
        <v>0</v>
      </c>
    </row>
    <row r="39" spans="1:13" ht="12.75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0"/>
        <v>#VALUE!</v>
      </c>
      <c r="L39" s="529" t="e">
        <f aca="true" t="shared" si="5" ref="L39:L48">+ROUND(F39,2)</f>
        <v>#VALUE!</v>
      </c>
      <c r="M39" s="529" t="e">
        <f t="shared" si="4"/>
        <v>#VALUE!</v>
      </c>
    </row>
    <row r="40" spans="1:13" ht="12.75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0"/>
        <v>0</v>
      </c>
      <c r="L40" s="529">
        <f t="shared" si="5"/>
        <v>0</v>
      </c>
      <c r="M40" s="529" t="e">
        <f t="shared" si="4"/>
        <v>#VALUE!</v>
      </c>
    </row>
    <row r="41" spans="1:13" ht="12.75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0"/>
        <v>5.75</v>
      </c>
      <c r="L41" s="529">
        <f t="shared" si="5"/>
        <v>5.57</v>
      </c>
      <c r="M41" s="529">
        <f t="shared" si="4"/>
        <v>9.1</v>
      </c>
    </row>
    <row r="42" spans="1:13" ht="12.75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0"/>
        <v>7.84</v>
      </c>
      <c r="L42" s="529">
        <f t="shared" si="5"/>
        <v>7.63</v>
      </c>
      <c r="M42" s="529">
        <f t="shared" si="4"/>
        <v>12.06</v>
      </c>
    </row>
    <row r="43" spans="1:13" ht="12.75">
      <c r="A43" s="531"/>
      <c r="B43" s="340" t="s">
        <v>323</v>
      </c>
      <c r="C43" s="341"/>
      <c r="D43" s="357" t="s">
        <v>324</v>
      </c>
      <c r="E43" s="948">
        <v>8.44</v>
      </c>
      <c r="F43" s="948">
        <v>8.21</v>
      </c>
      <c r="G43" s="987">
        <v>12.85</v>
      </c>
      <c r="I43" s="238"/>
      <c r="J43" s="339"/>
      <c r="K43" s="529">
        <f t="shared" si="0"/>
        <v>8.44</v>
      </c>
      <c r="L43" s="529">
        <f t="shared" si="5"/>
        <v>8.21</v>
      </c>
      <c r="M43" s="529">
        <f t="shared" si="4"/>
        <v>12.85</v>
      </c>
    </row>
    <row r="44" spans="1:13" ht="12.75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0"/>
        <v>21.64</v>
      </c>
      <c r="L44" s="529">
        <f t="shared" si="5"/>
        <v>21.59</v>
      </c>
      <c r="M44" s="529">
        <f t="shared" si="4"/>
        <v>22.77</v>
      </c>
    </row>
    <row r="45" spans="1:13" ht="12.75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0"/>
        <v>6.93</v>
      </c>
      <c r="L45" s="529">
        <f t="shared" si="5"/>
        <v>6.72</v>
      </c>
      <c r="M45" s="529">
        <f t="shared" si="4"/>
        <v>10.97</v>
      </c>
    </row>
    <row r="46" spans="1:13" ht="12.75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0"/>
        <v>8.99</v>
      </c>
      <c r="L46" s="529">
        <f t="shared" si="5"/>
        <v>8.73</v>
      </c>
      <c r="M46" s="529">
        <f t="shared" si="4"/>
        <v>14.03</v>
      </c>
    </row>
    <row r="47" spans="1:13" ht="12.75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0"/>
        <v>9.67</v>
      </c>
      <c r="L47" s="529">
        <f t="shared" si="5"/>
        <v>9.4</v>
      </c>
      <c r="M47" s="529">
        <f t="shared" si="4"/>
        <v>14.91</v>
      </c>
    </row>
    <row r="48" spans="1:13" ht="12.75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0"/>
        <v>26.43</v>
      </c>
      <c r="L48" s="529">
        <f t="shared" si="5"/>
        <v>26.41</v>
      </c>
      <c r="M48" s="529">
        <f t="shared" si="4"/>
        <v>26.93</v>
      </c>
    </row>
    <row r="49" spans="2:13" ht="12.75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3" ht="12.75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3" ht="12.75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3" ht="12.75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3" ht="12.75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 ht="12.75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>+ROUND(G54,2)</f>
        <v>43.83</v>
      </c>
      <c r="N54" s="390">
        <f>+ROUND(H54,2)</f>
        <v>47</v>
      </c>
      <c r="O54" s="390">
        <f>+ROUND(I54,2)</f>
        <v>44.54</v>
      </c>
      <c r="P54" s="390">
        <f>+ROUND(J54,2)</f>
        <v>47.68</v>
      </c>
    </row>
    <row r="55" spans="1:16" ht="12.75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>+ROUND(F55,2)</f>
        <v>44.64</v>
      </c>
      <c r="M55" s="390">
        <f>+ROUND(G55,2)</f>
        <v>44.64</v>
      </c>
      <c r="N55" s="390">
        <f>+ROUND(H55,2)</f>
        <v>47.64</v>
      </c>
      <c r="O55" s="390">
        <f>+ROUND(I55,2)</f>
        <v>46.39</v>
      </c>
      <c r="P55" s="390">
        <f>+ROUND(J55,2)</f>
        <v>49.33</v>
      </c>
    </row>
    <row r="56" spans="1:16" ht="12.75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>+ROUND(F56,2)</f>
        <v>44.64</v>
      </c>
      <c r="M56" s="390">
        <f>+ROUND(G56,2)</f>
        <v>44.64</v>
      </c>
      <c r="N56" s="390">
        <f>+ROUND(H56,2)</f>
        <v>47.64</v>
      </c>
      <c r="O56" s="390">
        <f>+ROUND(I56,2)</f>
        <v>46.39</v>
      </c>
      <c r="P56" s="390">
        <f>+ROUND(J56,2)</f>
        <v>49.33</v>
      </c>
    </row>
    <row r="57" spans="1:16" ht="12.75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>+ROUND(F57,2)</f>
        <v>77.48</v>
      </c>
      <c r="M57" s="390">
        <f>+ROUND(G57,2)</f>
        <v>77.48</v>
      </c>
      <c r="N57" s="390">
        <f>+ROUND(H57,2)</f>
        <v>83.46</v>
      </c>
      <c r="O57" s="390">
        <f>+ROUND(I57,2)</f>
        <v>78.87</v>
      </c>
      <c r="P57" s="390">
        <f>+ROUND(J57,2)</f>
        <v>84.78</v>
      </c>
    </row>
    <row r="58" spans="1:16" ht="12.75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>+ROUND(F58,2)</f>
        <v>58.19</v>
      </c>
      <c r="M58" s="390">
        <f>+ROUND(G58,2)</f>
        <v>58.19</v>
      </c>
      <c r="N58" s="390">
        <f>+ROUND(H58,2)</f>
        <v>62.92</v>
      </c>
      <c r="O58" s="390">
        <f>+ROUND(I58,2)</f>
        <v>58.63</v>
      </c>
      <c r="P58" s="390">
        <f>+ROUND(J58,2)</f>
        <v>63.39</v>
      </c>
    </row>
    <row r="59" spans="1:16" ht="12.75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>+ROUND(F59,2)</f>
        <v>58.19</v>
      </c>
      <c r="M59" s="390">
        <f>+ROUND(G59,2)</f>
        <v>58.19</v>
      </c>
      <c r="N59" s="390">
        <f>+ROUND(H59,2)</f>
        <v>62.92</v>
      </c>
      <c r="O59" s="390">
        <f>+ROUND(I59,2)</f>
        <v>58.63</v>
      </c>
      <c r="P59" s="390">
        <f>+ROUND(J59,2)</f>
        <v>63.39</v>
      </c>
    </row>
    <row r="60" spans="2:16" ht="12.75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aca="true" t="shared" si="6" ref="L60:L70">+ROUND(F60,2)</f>
        <v>0</v>
      </c>
      <c r="M60" s="390">
        <f aca="true" t="shared" si="7" ref="M60:M70">+ROUND(G60,2)</f>
        <v>0</v>
      </c>
      <c r="N60" s="390">
        <f aca="true" t="shared" si="8" ref="N60:N70">+ROUND(H60,2)</f>
        <v>0</v>
      </c>
      <c r="O60" s="390">
        <f aca="true" t="shared" si="9" ref="O60:O70">+ROUND(I60,2)</f>
        <v>0</v>
      </c>
      <c r="P60" s="390">
        <f aca="true" t="shared" si="10" ref="P60:P70">+ROUND(J60,2)</f>
        <v>0</v>
      </c>
    </row>
    <row r="61" spans="1:16" ht="12.75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6"/>
        <v>#VALUE!</v>
      </c>
      <c r="M61" s="390">
        <f t="shared" si="7"/>
        <v>0</v>
      </c>
      <c r="N61" s="390">
        <f t="shared" si="8"/>
        <v>0</v>
      </c>
      <c r="O61" s="390">
        <f t="shared" si="9"/>
        <v>0</v>
      </c>
      <c r="P61" s="390">
        <f t="shared" si="10"/>
        <v>0</v>
      </c>
    </row>
    <row r="62" spans="1:16" ht="12.75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6"/>
        <v>0</v>
      </c>
      <c r="M62" s="390" t="e">
        <f t="shared" si="7"/>
        <v>#VALUE!</v>
      </c>
      <c r="N62" s="390">
        <f t="shared" si="8"/>
        <v>0</v>
      </c>
      <c r="O62" s="390" t="e">
        <f t="shared" si="9"/>
        <v>#VALUE!</v>
      </c>
      <c r="P62" s="390" t="e">
        <f t="shared" si="10"/>
        <v>#VALUE!</v>
      </c>
    </row>
    <row r="63" spans="1:16" ht="12.75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6"/>
        <v>#VALUE!</v>
      </c>
      <c r="M63" s="390" t="e">
        <f t="shared" si="7"/>
        <v>#VALUE!</v>
      </c>
      <c r="N63" s="390" t="e">
        <f t="shared" si="8"/>
        <v>#VALUE!</v>
      </c>
      <c r="O63" s="390" t="e">
        <f t="shared" si="9"/>
        <v>#VALUE!</v>
      </c>
      <c r="P63" s="390" t="e">
        <f t="shared" si="10"/>
        <v>#VALUE!</v>
      </c>
    </row>
    <row r="64" spans="1:16" ht="12.75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6"/>
        <v>0</v>
      </c>
      <c r="M64" s="390">
        <f t="shared" si="7"/>
        <v>0</v>
      </c>
      <c r="N64" s="390">
        <f t="shared" si="8"/>
        <v>0</v>
      </c>
      <c r="O64" s="390" t="e">
        <f t="shared" si="9"/>
        <v>#VALUE!</v>
      </c>
      <c r="P64" s="390">
        <f t="shared" si="10"/>
        <v>0</v>
      </c>
    </row>
    <row r="65" spans="1:16" ht="12.75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7"/>
        <v>20.14</v>
      </c>
      <c r="N65" s="390">
        <f t="shared" si="8"/>
        <v>23.52</v>
      </c>
      <c r="O65" s="390">
        <f t="shared" si="9"/>
        <v>21.96</v>
      </c>
      <c r="P65" s="390">
        <f t="shared" si="10"/>
        <v>24.19</v>
      </c>
    </row>
    <row r="66" spans="1:16" ht="12.75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6"/>
        <v>18.69</v>
      </c>
      <c r="M66" s="390">
        <f t="shared" si="7"/>
        <v>18.18</v>
      </c>
      <c r="N66" s="390">
        <f t="shared" si="8"/>
        <v>22.34</v>
      </c>
      <c r="O66" s="390">
        <f t="shared" si="9"/>
        <v>20.14</v>
      </c>
      <c r="P66" s="390">
        <f t="shared" si="10"/>
        <v>22.54</v>
      </c>
    </row>
    <row r="67" spans="1:16" ht="12.75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6"/>
        <v>149.49</v>
      </c>
      <c r="M67" s="390">
        <f t="shared" si="7"/>
        <v>149.49</v>
      </c>
      <c r="N67" s="390">
        <f t="shared" si="8"/>
        <v>155.47</v>
      </c>
      <c r="O67" s="390">
        <f t="shared" si="9"/>
        <v>162.06</v>
      </c>
      <c r="P67" s="390">
        <f t="shared" si="10"/>
        <v>168</v>
      </c>
    </row>
    <row r="68" spans="1:16" ht="12.75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6"/>
        <v>149.49</v>
      </c>
      <c r="M68" s="390">
        <f t="shared" si="7"/>
        <v>149.49</v>
      </c>
      <c r="N68" s="390">
        <f t="shared" si="8"/>
        <v>155.47</v>
      </c>
      <c r="O68" s="390">
        <f t="shared" si="9"/>
        <v>162.06</v>
      </c>
      <c r="P68" s="390">
        <f t="shared" si="10"/>
        <v>168</v>
      </c>
    </row>
    <row r="69" spans="1:16" ht="12.75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6"/>
        <v>206.25</v>
      </c>
      <c r="M69" s="390">
        <f t="shared" si="7"/>
        <v>206.25</v>
      </c>
      <c r="N69" s="390">
        <f t="shared" si="8"/>
        <v>214.23</v>
      </c>
      <c r="O69" s="390">
        <f t="shared" si="9"/>
        <v>224.26</v>
      </c>
      <c r="P69" s="390">
        <f t="shared" si="10"/>
        <v>232.17</v>
      </c>
    </row>
    <row r="70" spans="1:16" ht="12.75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6"/>
        <v>206.25</v>
      </c>
      <c r="M70" s="390">
        <f t="shared" si="7"/>
        <v>206.25</v>
      </c>
      <c r="N70" s="390">
        <f t="shared" si="8"/>
        <v>214.23</v>
      </c>
      <c r="O70" s="390">
        <f t="shared" si="9"/>
        <v>224.26</v>
      </c>
      <c r="P70" s="390">
        <f t="shared" si="10"/>
        <v>232.17</v>
      </c>
    </row>
    <row r="72" spans="2:11" s="190" customFormat="1" ht="12.75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2:12" ht="18.75">
      <c r="B74" s="1016" t="s">
        <v>356</v>
      </c>
      <c r="C74" s="1016"/>
      <c r="D74" s="1016"/>
      <c r="E74" s="1016"/>
      <c r="F74" s="1016"/>
      <c r="G74" s="1016"/>
      <c r="H74" s="1016"/>
      <c r="I74" s="190"/>
      <c r="J74" s="190"/>
      <c r="K74" s="190"/>
      <c r="L74" s="190"/>
    </row>
    <row r="75" spans="2:12" ht="15">
      <c r="B75" s="1024"/>
      <c r="C75" s="1024"/>
      <c r="D75" s="1024"/>
      <c r="E75" s="1024"/>
      <c r="F75" s="1024"/>
      <c r="G75" s="1024"/>
      <c r="H75" s="1024"/>
      <c r="I75" s="190"/>
      <c r="J75" s="190"/>
      <c r="K75" s="190"/>
      <c r="L75" s="190"/>
    </row>
    <row r="76" spans="1:12" ht="12.75">
      <c r="A76" s="531"/>
      <c r="B76" s="399" t="s">
        <v>50</v>
      </c>
      <c r="C76" s="398"/>
      <c r="D76" s="398"/>
      <c r="E76" s="1019" t="s">
        <v>318</v>
      </c>
      <c r="F76" s="1025"/>
      <c r="G76" s="1025"/>
      <c r="H76" s="1026"/>
      <c r="I76" s="414"/>
      <c r="J76" s="414"/>
      <c r="K76" s="190"/>
      <c r="L76" s="190"/>
    </row>
    <row r="77" spans="1:12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3" ht="12.75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>+ROUND(F78,2)</f>
        <v>5.93</v>
      </c>
      <c r="L78" s="396">
        <f>+ROUND(G78,2)</f>
        <v>5.91</v>
      </c>
      <c r="M78" s="396">
        <f>+ROUND(H78,2)</f>
        <v>5.8</v>
      </c>
    </row>
    <row r="79" spans="1:13" ht="12.75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aca="true" t="shared" si="11" ref="J79:J85">+ROUND(E79,2)</f>
        <v>13.41</v>
      </c>
      <c r="K79" s="396">
        <f aca="true" t="shared" si="12" ref="K79:K85">+ROUND(F79,2)</f>
        <v>7.6</v>
      </c>
      <c r="L79" s="396">
        <f aca="true" t="shared" si="13" ref="L79:L85">+ROUND(G79,2)</f>
        <v>7.58</v>
      </c>
      <c r="M79" s="396">
        <f aca="true" t="shared" si="14" ref="M79:M85">+ROUND(H79,2)</f>
        <v>7.51</v>
      </c>
    </row>
    <row r="80" spans="1:13" ht="12.75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1"/>
        <v>13.49</v>
      </c>
      <c r="K80" s="396">
        <f t="shared" si="12"/>
        <v>7.77</v>
      </c>
      <c r="L80" s="396">
        <f t="shared" si="13"/>
        <v>7.75</v>
      </c>
      <c r="M80" s="396">
        <f t="shared" si="14"/>
        <v>7.61</v>
      </c>
    </row>
    <row r="81" spans="1:13" ht="12.75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1"/>
        <v>22.74</v>
      </c>
      <c r="K81" s="396">
        <f t="shared" si="12"/>
        <v>20.95</v>
      </c>
      <c r="L81" s="396">
        <f t="shared" si="13"/>
        <v>20.95</v>
      </c>
      <c r="M81" s="396">
        <f t="shared" si="14"/>
        <v>21.03</v>
      </c>
    </row>
    <row r="82" spans="1:13" ht="12.75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1"/>
        <v>14.03</v>
      </c>
      <c r="K82" s="396">
        <f t="shared" si="12"/>
        <v>8.25</v>
      </c>
      <c r="L82" s="396">
        <f t="shared" si="13"/>
        <v>8.23</v>
      </c>
      <c r="M82" s="396">
        <f t="shared" si="14"/>
        <v>8.01</v>
      </c>
    </row>
    <row r="83" spans="1:13" ht="12.75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9.2</v>
      </c>
      <c r="I83" s="396"/>
      <c r="J83" s="396">
        <f t="shared" si="11"/>
        <v>16.66</v>
      </c>
      <c r="K83" s="396">
        <f t="shared" si="12"/>
        <v>9.36</v>
      </c>
      <c r="L83" s="396">
        <f t="shared" si="13"/>
        <v>9.34</v>
      </c>
      <c r="M83" s="396">
        <f t="shared" si="14"/>
        <v>9.2</v>
      </c>
    </row>
    <row r="84" spans="1:13" ht="12.75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1"/>
        <v>17.39</v>
      </c>
      <c r="K84" s="396">
        <f t="shared" si="12"/>
        <v>10.38</v>
      </c>
      <c r="L84" s="396">
        <f t="shared" si="13"/>
        <v>10.36</v>
      </c>
      <c r="M84" s="396">
        <f t="shared" si="14"/>
        <v>10.08</v>
      </c>
    </row>
    <row r="85" spans="1:13" ht="12.75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1"/>
        <v>28.25</v>
      </c>
      <c r="K85" s="396">
        <f t="shared" si="12"/>
        <v>26.5</v>
      </c>
      <c r="L85" s="396">
        <f t="shared" si="13"/>
        <v>26.5</v>
      </c>
      <c r="M85" s="396">
        <f t="shared" si="14"/>
        <v>26.77</v>
      </c>
    </row>
    <row r="86" spans="2:12" ht="12.75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2" ht="12.75">
      <c r="A87" s="531"/>
      <c r="B87" s="327" t="s">
        <v>50</v>
      </c>
      <c r="C87" s="423"/>
      <c r="D87" s="423"/>
      <c r="E87" s="1021" t="s">
        <v>318</v>
      </c>
      <c r="F87" s="1027"/>
      <c r="G87" s="1027"/>
      <c r="H87" s="1028"/>
      <c r="I87" s="414"/>
      <c r="J87" s="414"/>
      <c r="K87" s="190"/>
      <c r="L87" s="190"/>
    </row>
    <row r="88" spans="1:12" ht="12.75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 ht="12.75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>+ROUND(F89,2)</f>
        <v>6.78</v>
      </c>
      <c r="L89" s="396">
        <f>+ROUND(G89,2)</f>
        <v>7.45</v>
      </c>
      <c r="M89" s="396">
        <f>+ROUND(H89,2)</f>
        <v>6.69</v>
      </c>
    </row>
    <row r="90" spans="1:13" ht="12.75">
      <c r="A90" s="531"/>
      <c r="B90" s="408"/>
      <c r="C90" s="341"/>
      <c r="D90" s="421" t="s">
        <v>322</v>
      </c>
      <c r="E90" s="956">
        <v>8.97</v>
      </c>
      <c r="F90" s="956">
        <v>8.67</v>
      </c>
      <c r="G90" s="956">
        <v>9.47</v>
      </c>
      <c r="H90" s="956">
        <v>8.39</v>
      </c>
      <c r="I90" s="396"/>
      <c r="J90" s="396">
        <f aca="true" t="shared" si="15" ref="J90:J96">+ROUND(E90,2)</f>
        <v>8.97</v>
      </c>
      <c r="K90" s="396">
        <f aca="true" t="shared" si="16" ref="K90:K96">+ROUND(F90,2)</f>
        <v>8.67</v>
      </c>
      <c r="L90" s="396">
        <f aca="true" t="shared" si="17" ref="L90:L96">+ROUND(G90,2)</f>
        <v>9.47</v>
      </c>
      <c r="M90" s="396">
        <f aca="true" t="shared" si="18" ref="M90:M96">+ROUND(H90,2)</f>
        <v>8.39</v>
      </c>
    </row>
    <row r="91" spans="1:13" ht="12.75">
      <c r="A91" s="531"/>
      <c r="B91" s="419" t="s">
        <v>357</v>
      </c>
      <c r="C91" s="341"/>
      <c r="D91" s="421" t="s">
        <v>324</v>
      </c>
      <c r="E91" s="956">
        <v>9.04</v>
      </c>
      <c r="F91" s="956">
        <v>8.76</v>
      </c>
      <c r="G91" s="956">
        <v>9.56</v>
      </c>
      <c r="H91" s="956">
        <v>8.46</v>
      </c>
      <c r="I91" s="396"/>
      <c r="J91" s="396">
        <f t="shared" si="15"/>
        <v>9.04</v>
      </c>
      <c r="K91" s="396">
        <f t="shared" si="16"/>
        <v>8.76</v>
      </c>
      <c r="L91" s="396">
        <f t="shared" si="17"/>
        <v>9.56</v>
      </c>
      <c r="M91" s="396">
        <f t="shared" si="18"/>
        <v>8.46</v>
      </c>
    </row>
    <row r="92" spans="1:13" ht="12.75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15"/>
        <v>23.28</v>
      </c>
      <c r="K92" s="396">
        <f t="shared" si="16"/>
        <v>21.36</v>
      </c>
      <c r="L92" s="396">
        <f t="shared" si="17"/>
        <v>21.6</v>
      </c>
      <c r="M92" s="396">
        <f t="shared" si="18"/>
        <v>23.27</v>
      </c>
    </row>
    <row r="93" spans="1:13" ht="12.75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15"/>
        <v>9.89</v>
      </c>
      <c r="K93" s="396">
        <f t="shared" si="16"/>
        <v>9.19</v>
      </c>
      <c r="L93" s="396">
        <f t="shared" si="17"/>
        <v>10.01</v>
      </c>
      <c r="M93" s="396">
        <f t="shared" si="18"/>
        <v>9.33</v>
      </c>
    </row>
    <row r="94" spans="1:13" ht="12.75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15"/>
        <v>10.97</v>
      </c>
      <c r="K94" s="396">
        <f t="shared" si="16"/>
        <v>10.66</v>
      </c>
      <c r="L94" s="396">
        <f t="shared" si="17"/>
        <v>11.67</v>
      </c>
      <c r="M94" s="396">
        <f t="shared" si="18"/>
        <v>10.23</v>
      </c>
    </row>
    <row r="95" spans="1:13" ht="12.75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15"/>
        <v>12.24</v>
      </c>
      <c r="K95" s="396">
        <f t="shared" si="16"/>
        <v>11.51</v>
      </c>
      <c r="L95" s="396">
        <f t="shared" si="17"/>
        <v>12.5</v>
      </c>
      <c r="M95" s="396">
        <f t="shared" si="18"/>
        <v>11.56</v>
      </c>
    </row>
    <row r="96" spans="1:13" ht="12.75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15"/>
        <v>29.98</v>
      </c>
      <c r="K96" s="396">
        <f t="shared" si="16"/>
        <v>27.06</v>
      </c>
      <c r="L96" s="396">
        <f t="shared" si="17"/>
        <v>27.26</v>
      </c>
      <c r="M96" s="396">
        <f t="shared" si="18"/>
        <v>30.06</v>
      </c>
    </row>
    <row r="97" spans="2:12" ht="12.75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2" ht="12.75">
      <c r="A98" s="531"/>
      <c r="B98" s="327" t="s">
        <v>50</v>
      </c>
      <c r="C98" s="428"/>
      <c r="D98" s="428"/>
      <c r="E98" s="1021" t="s">
        <v>318</v>
      </c>
      <c r="F98" s="1022"/>
      <c r="G98" s="1022"/>
      <c r="H98" s="1023"/>
      <c r="I98" s="414"/>
      <c r="J98" s="414"/>
      <c r="K98" s="190"/>
      <c r="L98" s="190"/>
    </row>
    <row r="99" spans="1:12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 ht="12.75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>+ROUND(F100,2)</f>
        <v>6.12</v>
      </c>
      <c r="L100" s="396">
        <f>+ROUND(G100,2)</f>
        <v>6.08</v>
      </c>
      <c r="M100" s="396">
        <f>+ROUND(H100,2)</f>
        <v>5.83</v>
      </c>
    </row>
    <row r="101" spans="1:13" ht="12.75">
      <c r="A101" s="531"/>
      <c r="B101" s="408"/>
      <c r="C101" s="341"/>
      <c r="D101" s="421" t="s">
        <v>322</v>
      </c>
      <c r="E101" s="956">
        <v>9.21</v>
      </c>
      <c r="F101" s="956">
        <v>7.89</v>
      </c>
      <c r="G101" s="956">
        <v>7.84</v>
      </c>
      <c r="H101" s="956">
        <v>7.56</v>
      </c>
      <c r="I101" s="396"/>
      <c r="J101" s="396">
        <f aca="true" t="shared" si="19" ref="J101:J107">+ROUND(E101,2)</f>
        <v>9.21</v>
      </c>
      <c r="K101" s="396">
        <f aca="true" t="shared" si="20" ref="K101:K107">+ROUND(F101,2)</f>
        <v>7.89</v>
      </c>
      <c r="L101" s="396">
        <f aca="true" t="shared" si="21" ref="L101:L107">+ROUND(G101,2)</f>
        <v>7.84</v>
      </c>
      <c r="M101" s="396">
        <f aca="true" t="shared" si="22" ref="M101:M107">+ROUND(H101,2)</f>
        <v>7.56</v>
      </c>
    </row>
    <row r="102" spans="1:13" ht="12.75">
      <c r="A102" s="531"/>
      <c r="B102" s="419" t="s">
        <v>357</v>
      </c>
      <c r="C102" s="341"/>
      <c r="D102" s="421" t="s">
        <v>324</v>
      </c>
      <c r="E102" s="956">
        <v>9.3</v>
      </c>
      <c r="F102" s="956">
        <v>7.99</v>
      </c>
      <c r="G102" s="956">
        <v>7.94</v>
      </c>
      <c r="H102" s="956">
        <v>7.66</v>
      </c>
      <c r="I102" s="396"/>
      <c r="J102" s="396">
        <f t="shared" si="19"/>
        <v>9.3</v>
      </c>
      <c r="K102" s="396">
        <f t="shared" si="20"/>
        <v>7.99</v>
      </c>
      <c r="L102" s="396">
        <f t="shared" si="21"/>
        <v>7.94</v>
      </c>
      <c r="M102" s="396">
        <f t="shared" si="22"/>
        <v>7.66</v>
      </c>
    </row>
    <row r="103" spans="1:13" ht="12.75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19"/>
        <v>21.52</v>
      </c>
      <c r="K103" s="396">
        <f t="shared" si="20"/>
        <v>21.14</v>
      </c>
      <c r="L103" s="396">
        <f t="shared" si="21"/>
        <v>21.13</v>
      </c>
      <c r="M103" s="396">
        <f t="shared" si="22"/>
        <v>21.04</v>
      </c>
    </row>
    <row r="104" spans="1:13" ht="12.75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19"/>
        <v>9.75</v>
      </c>
      <c r="K104" s="396">
        <f t="shared" si="20"/>
        <v>8.4</v>
      </c>
      <c r="L104" s="396">
        <f t="shared" si="21"/>
        <v>8.35</v>
      </c>
      <c r="M104" s="396">
        <f t="shared" si="22"/>
        <v>8.06</v>
      </c>
    </row>
    <row r="105" spans="1:13" ht="12.75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9.62</v>
      </c>
      <c r="H105" s="957">
        <v>9.26</v>
      </c>
      <c r="I105" s="396"/>
      <c r="J105" s="396">
        <f t="shared" si="19"/>
        <v>11.35</v>
      </c>
      <c r="K105" s="396">
        <f t="shared" si="20"/>
        <v>9.68</v>
      </c>
      <c r="L105" s="396">
        <f t="shared" si="21"/>
        <v>9.62</v>
      </c>
      <c r="M105" s="396">
        <f t="shared" si="22"/>
        <v>9.26</v>
      </c>
    </row>
    <row r="106" spans="1:13" ht="12.75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19"/>
        <v>12.19</v>
      </c>
      <c r="K106" s="396">
        <f t="shared" si="20"/>
        <v>10.55</v>
      </c>
      <c r="L106" s="396">
        <f t="shared" si="21"/>
        <v>10.49</v>
      </c>
      <c r="M106" s="396">
        <f t="shared" si="22"/>
        <v>10.14</v>
      </c>
    </row>
    <row r="107" spans="1:13" ht="12.75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19"/>
        <v>27.2</v>
      </c>
      <c r="K107" s="396">
        <f t="shared" si="20"/>
        <v>26.87</v>
      </c>
      <c r="L107" s="396">
        <f t="shared" si="21"/>
        <v>26.86</v>
      </c>
      <c r="M107" s="396">
        <f t="shared" si="22"/>
        <v>26.78</v>
      </c>
    </row>
    <row r="108" spans="2:12" ht="12.75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2" ht="12.75">
      <c r="A109" s="531"/>
      <c r="B109" s="429" t="s">
        <v>50</v>
      </c>
      <c r="C109" s="363"/>
      <c r="D109" s="363"/>
      <c r="E109" s="1019" t="s">
        <v>318</v>
      </c>
      <c r="F109" s="1020"/>
      <c r="G109" s="1020"/>
      <c r="H109" s="974"/>
      <c r="I109" s="414"/>
      <c r="J109" s="414"/>
      <c r="K109" s="190"/>
      <c r="L109" s="190"/>
    </row>
    <row r="110" spans="1:12" ht="12.75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2" ht="12.75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2" ht="12.75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2" ht="12.75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2" ht="12.75">
      <c r="A114" s="531"/>
      <c r="B114" s="408"/>
      <c r="C114" s="341"/>
      <c r="D114" s="434" t="s">
        <v>322</v>
      </c>
      <c r="E114" s="983">
        <v>9.22</v>
      </c>
      <c r="F114" s="983">
        <v>8.55</v>
      </c>
      <c r="G114" s="985">
        <v>13.41</v>
      </c>
      <c r="I114" s="396"/>
      <c r="J114" s="396">
        <f aca="true" t="shared" si="23" ref="J114:J120">+ROUND(E114,2)</f>
        <v>9.22</v>
      </c>
      <c r="K114" s="396">
        <f aca="true" t="shared" si="24" ref="K114:L120">+ROUND(F114,2)</f>
        <v>8.55</v>
      </c>
      <c r="L114" s="396">
        <f t="shared" si="24"/>
        <v>13.41</v>
      </c>
    </row>
    <row r="115" spans="1:12" ht="12.75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23"/>
        <v>9.32</v>
      </c>
      <c r="K115" s="396">
        <f t="shared" si="24"/>
        <v>8.64</v>
      </c>
      <c r="L115" s="396">
        <f t="shared" si="24"/>
        <v>13.49</v>
      </c>
    </row>
    <row r="116" spans="1:12" ht="12.75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23"/>
        <v>21.53</v>
      </c>
      <c r="K116" s="396">
        <f t="shared" si="24"/>
        <v>21.33</v>
      </c>
      <c r="L116" s="396">
        <f t="shared" si="24"/>
        <v>22.74</v>
      </c>
    </row>
    <row r="117" spans="1:12" ht="12.75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23"/>
        <v>9.76</v>
      </c>
      <c r="K117" s="396">
        <f t="shared" si="24"/>
        <v>9.07</v>
      </c>
      <c r="L117" s="396">
        <f t="shared" si="24"/>
        <v>14.03</v>
      </c>
    </row>
    <row r="118" spans="1:12" ht="12.75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23"/>
        <v>11.37</v>
      </c>
      <c r="K118" s="396">
        <f t="shared" si="24"/>
        <v>10.51</v>
      </c>
      <c r="L118" s="396">
        <f t="shared" si="24"/>
        <v>16.66</v>
      </c>
    </row>
    <row r="119" spans="1:12" ht="12.75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23"/>
        <v>12.2</v>
      </c>
      <c r="K119" s="396">
        <f t="shared" si="24"/>
        <v>11.36</v>
      </c>
      <c r="L119" s="396">
        <f t="shared" si="24"/>
        <v>17.39</v>
      </c>
    </row>
    <row r="120" spans="1:12" ht="12.75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23"/>
        <v>27.2</v>
      </c>
      <c r="K120" s="396">
        <f t="shared" si="24"/>
        <v>27.03</v>
      </c>
      <c r="L120" s="396">
        <f t="shared" si="24"/>
        <v>28.25</v>
      </c>
    </row>
    <row r="121" spans="2:12" ht="12.75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2" ht="12.75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2" ht="12.75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2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2" ht="12.75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 ht="12.75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>+ROUND(G126,2)</f>
        <v>52.14</v>
      </c>
      <c r="N126" s="390">
        <f>+ROUND(H126,2)</f>
        <v>56.13</v>
      </c>
      <c r="O126" s="390">
        <f>+ROUND(I126,2)</f>
        <v>53.12</v>
      </c>
      <c r="P126" s="390">
        <f>+ROUND(J126,2)</f>
        <v>57.04</v>
      </c>
    </row>
    <row r="127" spans="1:16" ht="12.75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>+ROUND(F127,2)</f>
        <v>51.66</v>
      </c>
      <c r="M127" s="390">
        <f>+ROUND(G127,2)</f>
        <v>48.45</v>
      </c>
      <c r="N127" s="390">
        <f>+ROUND(H127,2)</f>
        <v>51.43</v>
      </c>
      <c r="O127" s="390">
        <f>+ROUND(I127,2)</f>
        <v>50.01</v>
      </c>
      <c r="P127" s="390">
        <f>+ROUND(J127,2)</f>
        <v>52.85</v>
      </c>
    </row>
    <row r="128" spans="1:16" ht="12.75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>+ROUND(F128,2)</f>
        <v>51.66</v>
      </c>
      <c r="M128" s="390">
        <f>+ROUND(G128,2)</f>
        <v>48.45</v>
      </c>
      <c r="N128" s="390">
        <f>+ROUND(H128,2)</f>
        <v>51.43</v>
      </c>
      <c r="O128" s="390">
        <f>+ROUND(I128,2)</f>
        <v>50.01</v>
      </c>
      <c r="P128" s="390">
        <f>+ROUND(J128,2)</f>
        <v>52.85</v>
      </c>
    </row>
    <row r="129" spans="1:16" ht="12.75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>+ROUND(F129,2)</f>
        <v>89.41</v>
      </c>
      <c r="M129" s="390">
        <f>+ROUND(G129,2)</f>
        <v>89.41</v>
      </c>
      <c r="N129" s="390">
        <f>+ROUND(H129,2)</f>
        <v>96.23</v>
      </c>
      <c r="O129" s="390">
        <f>+ROUND(I129,2)</f>
        <v>91.06</v>
      </c>
      <c r="P129" s="390">
        <f>+ROUND(J129,2)</f>
        <v>97.86</v>
      </c>
    </row>
    <row r="130" spans="1:16" ht="12.75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>+ROUND(F130,2)</f>
        <v>65.28</v>
      </c>
      <c r="M130" s="390">
        <f>+ROUND(G130,2)</f>
        <v>65.28</v>
      </c>
      <c r="N130" s="390">
        <f>+ROUND(H130,2)</f>
        <v>70.59</v>
      </c>
      <c r="O130" s="390">
        <f>+ROUND(I130,2)</f>
        <v>65.86</v>
      </c>
      <c r="P130" s="390">
        <f>+ROUND(J130,2)</f>
        <v>71.13</v>
      </c>
    </row>
    <row r="131" spans="1:16" ht="12.75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>+ROUND(F131,2)</f>
        <v>65.28</v>
      </c>
      <c r="M131" s="390">
        <f>+ROUND(G131,2)</f>
        <v>65.28</v>
      </c>
      <c r="N131" s="390">
        <f>+ROUND(H131,2)</f>
        <v>70.59</v>
      </c>
      <c r="O131" s="390">
        <f>+ROUND(I131,2)</f>
        <v>65.86</v>
      </c>
      <c r="P131" s="390">
        <f>+ROUND(J131,2)</f>
        <v>71.13</v>
      </c>
    </row>
    <row r="132" spans="2:12" ht="12.75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2" ht="12.75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2" ht="12.75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2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2" ht="12.75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 ht="12.75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>+ROUND(G137,2)</f>
        <v>22.84</v>
      </c>
      <c r="N137" s="390">
        <f>+ROUND(H137,2)</f>
        <v>26.83</v>
      </c>
      <c r="O137" s="390">
        <f>+ROUND(I137,2)</f>
        <v>25.14</v>
      </c>
      <c r="P137" s="390">
        <f>+ROUND(J137,2)</f>
        <v>27.71</v>
      </c>
    </row>
    <row r="138" spans="1:16" ht="12.75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>+ROUND(F138,2)</f>
        <v>23.59</v>
      </c>
      <c r="M138" s="390">
        <f>+ROUND(G138,2)</f>
        <v>24.6</v>
      </c>
      <c r="N138" s="390">
        <f>+ROUND(H138,2)</f>
        <v>27.71</v>
      </c>
      <c r="O138" s="390">
        <f>+ROUND(I138,2)</f>
        <v>26.96</v>
      </c>
      <c r="P138" s="390">
        <f>+ROUND(J138,2)</f>
        <v>28.11</v>
      </c>
    </row>
    <row r="139" spans="1:16" ht="12.75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>+ROUND(F139,2)</f>
        <v>164.05</v>
      </c>
      <c r="M139" s="390">
        <f>+ROUND(G139,2)</f>
        <v>164.05</v>
      </c>
      <c r="N139" s="390">
        <f>+ROUND(H139,2)</f>
        <v>170.03</v>
      </c>
      <c r="O139" s="390">
        <f>+ROUND(I139,2)</f>
        <v>179.22</v>
      </c>
      <c r="P139" s="390">
        <f>+ROUND(J139,2)</f>
        <v>185.14</v>
      </c>
    </row>
    <row r="140" spans="1:16" ht="12.75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>+ROUND(F140,2)</f>
        <v>164.05</v>
      </c>
      <c r="M140" s="390">
        <f>+ROUND(G140,2)</f>
        <v>164.05</v>
      </c>
      <c r="N140" s="390">
        <f>+ROUND(H140,2)</f>
        <v>170.03</v>
      </c>
      <c r="O140" s="390">
        <f>+ROUND(I140,2)</f>
        <v>179.22</v>
      </c>
      <c r="P140" s="390">
        <f>+ROUND(J140,2)</f>
        <v>185.14</v>
      </c>
    </row>
    <row r="141" spans="1:16" ht="12.75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264.34</v>
      </c>
      <c r="G141" s="955">
        <v>240.86</v>
      </c>
      <c r="H141" s="955">
        <v>240.86</v>
      </c>
      <c r="I141" s="955">
        <v>263.6</v>
      </c>
      <c r="J141" s="955">
        <v>263.6</v>
      </c>
      <c r="K141" s="190"/>
      <c r="L141" s="390">
        <f>+ROUND(F141,2)</f>
        <v>264.34</v>
      </c>
      <c r="M141" s="390">
        <f>+ROUND(G141,2)</f>
        <v>240.86</v>
      </c>
      <c r="N141" s="390">
        <f>+ROUND(H141,2)</f>
        <v>240.86</v>
      </c>
      <c r="O141" s="390">
        <f>+ROUND(I141,2)</f>
        <v>263.6</v>
      </c>
      <c r="P141" s="390">
        <f>+ROUND(J141,2)</f>
        <v>263.6</v>
      </c>
    </row>
    <row r="142" spans="1:16" ht="12.75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>+ROUND(F142,2)</f>
        <v>232.91</v>
      </c>
      <c r="M142" s="390">
        <f>+ROUND(G142,2)</f>
        <v>232.91</v>
      </c>
      <c r="N142" s="390">
        <f>+ROUND(H142,2)</f>
        <v>239.91</v>
      </c>
      <c r="O142" s="390">
        <f>+ROUND(I142,2)</f>
        <v>255.69</v>
      </c>
      <c r="P142" s="390">
        <f>+ROUND(J142,2)</f>
        <v>262.51</v>
      </c>
    </row>
    <row r="143" spans="1:12" ht="12.75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2:12" ht="12.75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2:10" ht="18.75">
      <c r="B146" s="1016" t="s">
        <v>365</v>
      </c>
      <c r="C146" s="1016"/>
      <c r="D146" s="1016"/>
      <c r="E146" s="1016"/>
      <c r="F146" s="1016"/>
      <c r="G146" s="1016"/>
      <c r="H146" s="1016"/>
      <c r="I146" s="190"/>
      <c r="J146" s="190"/>
    </row>
    <row r="147" spans="2:10" ht="12.75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t="12.75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0" ht="12.75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0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0" ht="12.75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 ht="12.75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>+ROUND(G152,2)</f>
        <v>21.05</v>
      </c>
      <c r="N152" s="390">
        <f>+ROUND(H152,2)</f>
        <v>22.74</v>
      </c>
      <c r="O152" s="390">
        <f>+ROUND(I152,2)</f>
        <v>21.22</v>
      </c>
      <c r="P152" s="390">
        <f>+ROUND(J152,2)</f>
        <v>22.91</v>
      </c>
    </row>
    <row r="153" spans="1:16" ht="12.75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aca="true" t="shared" si="25" ref="L153:L165">+ROUND(F153,2)</f>
        <v>24.53</v>
      </c>
      <c r="M153" s="390">
        <f aca="true" t="shared" si="26" ref="M153:M165">+ROUND(G153,2)</f>
        <v>23.55</v>
      </c>
      <c r="N153" s="390">
        <f aca="true" t="shared" si="27" ref="N153:N165">+ROUND(H153,2)</f>
        <v>25.48</v>
      </c>
      <c r="O153" s="390">
        <f aca="true" t="shared" si="28" ref="O153:O165">+ROUND(I153,2)</f>
        <v>23.79</v>
      </c>
      <c r="P153" s="390">
        <f aca="true" t="shared" si="29" ref="P153:P165">+ROUND(J153,2)</f>
        <v>25.68</v>
      </c>
    </row>
    <row r="154" spans="1:16" ht="12.75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25"/>
        <v>24.67</v>
      </c>
      <c r="M154" s="390">
        <f t="shared" si="26"/>
        <v>23.69</v>
      </c>
      <c r="N154" s="390">
        <f t="shared" si="27"/>
        <v>25.58</v>
      </c>
      <c r="O154" s="390">
        <f t="shared" si="28"/>
        <v>23.92</v>
      </c>
      <c r="P154" s="390">
        <f t="shared" si="29"/>
        <v>25.78</v>
      </c>
    </row>
    <row r="155" spans="1:16" ht="12.75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36.12</v>
      </c>
      <c r="I155" s="955">
        <v>34.8</v>
      </c>
      <c r="J155" s="955">
        <v>37.14</v>
      </c>
      <c r="L155" s="390">
        <f t="shared" si="25"/>
        <v>35.31</v>
      </c>
      <c r="M155" s="390">
        <f t="shared" si="26"/>
        <v>33.72</v>
      </c>
      <c r="N155" s="390">
        <f t="shared" si="27"/>
        <v>36.12</v>
      </c>
      <c r="O155" s="390">
        <f t="shared" si="28"/>
        <v>34.8</v>
      </c>
      <c r="P155" s="390">
        <f t="shared" si="29"/>
        <v>37.14</v>
      </c>
    </row>
    <row r="156" spans="1:16" ht="12.75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</v>
      </c>
      <c r="H156" s="955">
        <v>36.05</v>
      </c>
      <c r="I156" s="955">
        <v>36.49</v>
      </c>
      <c r="J156" s="955">
        <v>38.32</v>
      </c>
      <c r="L156" s="390">
        <f t="shared" si="25"/>
        <v>35.07</v>
      </c>
      <c r="M156" s="390">
        <f t="shared" si="26"/>
        <v>34.2</v>
      </c>
      <c r="N156" s="390">
        <f t="shared" si="27"/>
        <v>36.05</v>
      </c>
      <c r="O156" s="390">
        <f t="shared" si="28"/>
        <v>36.49</v>
      </c>
      <c r="P156" s="390">
        <f t="shared" si="29"/>
        <v>38.32</v>
      </c>
    </row>
    <row r="157" spans="1:16" ht="12.75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25"/>
        <v>26.63</v>
      </c>
      <c r="M157" s="390">
        <f t="shared" si="26"/>
        <v>26.63</v>
      </c>
      <c r="N157" s="390">
        <f t="shared" si="27"/>
        <v>28.82</v>
      </c>
      <c r="O157" s="390">
        <f t="shared" si="28"/>
        <v>26.83</v>
      </c>
      <c r="P157" s="390">
        <f t="shared" si="29"/>
        <v>28.99</v>
      </c>
    </row>
    <row r="158" spans="1:16" ht="12.75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37.37</v>
      </c>
      <c r="H158" s="955">
        <v>39.06</v>
      </c>
      <c r="I158" s="955">
        <v>39.53</v>
      </c>
      <c r="J158" s="955">
        <v>41.09</v>
      </c>
      <c r="L158" s="390">
        <f t="shared" si="25"/>
        <v>36.86</v>
      </c>
      <c r="M158" s="390">
        <f t="shared" si="26"/>
        <v>37.37</v>
      </c>
      <c r="N158" s="390">
        <f t="shared" si="27"/>
        <v>39.06</v>
      </c>
      <c r="O158" s="390">
        <f t="shared" si="28"/>
        <v>39.53</v>
      </c>
      <c r="P158" s="390">
        <f t="shared" si="29"/>
        <v>41.09</v>
      </c>
    </row>
    <row r="159" spans="1:16" ht="12.75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25"/>
        <v>52.44</v>
      </c>
      <c r="M159" s="390">
        <f t="shared" si="26"/>
        <v>50.62</v>
      </c>
      <c r="N159" s="390">
        <f t="shared" si="27"/>
        <v>53.12</v>
      </c>
      <c r="O159" s="390">
        <f t="shared" si="28"/>
        <v>54.4</v>
      </c>
      <c r="P159" s="390">
        <f t="shared" si="29"/>
        <v>56.9</v>
      </c>
    </row>
    <row r="160" spans="1:16" ht="12.75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25"/>
        <v>56.5</v>
      </c>
      <c r="M160" s="390">
        <f t="shared" si="26"/>
        <v>52.14</v>
      </c>
      <c r="N160" s="390">
        <f t="shared" si="27"/>
        <v>56.13</v>
      </c>
      <c r="O160" s="390">
        <f t="shared" si="28"/>
        <v>53.12</v>
      </c>
      <c r="P160" s="390">
        <f t="shared" si="29"/>
        <v>57.04</v>
      </c>
    </row>
    <row r="161" spans="1:16" ht="12.75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25"/>
        <v>51.66</v>
      </c>
      <c r="M161" s="390">
        <f t="shared" si="26"/>
        <v>48.45</v>
      </c>
      <c r="N161" s="390">
        <f t="shared" si="27"/>
        <v>51.43</v>
      </c>
      <c r="O161" s="390">
        <f t="shared" si="28"/>
        <v>50.01</v>
      </c>
      <c r="P161" s="390">
        <f t="shared" si="29"/>
        <v>52.85</v>
      </c>
    </row>
    <row r="162" spans="1:16" ht="12.75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25"/>
        <v>51.66</v>
      </c>
      <c r="M162" s="390">
        <f t="shared" si="26"/>
        <v>48.45</v>
      </c>
      <c r="N162" s="390">
        <f t="shared" si="27"/>
        <v>51.43</v>
      </c>
      <c r="O162" s="390">
        <f t="shared" si="28"/>
        <v>50.01</v>
      </c>
      <c r="P162" s="390">
        <f t="shared" si="29"/>
        <v>52.85</v>
      </c>
    </row>
    <row r="163" spans="1:16" ht="12.75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25"/>
        <v>99.61</v>
      </c>
      <c r="M163" s="390">
        <f t="shared" si="26"/>
        <v>99.61</v>
      </c>
      <c r="N163" s="390">
        <f t="shared" si="27"/>
        <v>106.44</v>
      </c>
      <c r="O163" s="390">
        <f t="shared" si="28"/>
        <v>103.16</v>
      </c>
      <c r="P163" s="390">
        <f t="shared" si="29"/>
        <v>109.92</v>
      </c>
    </row>
    <row r="164" spans="1:16" ht="12.75">
      <c r="A164" s="531"/>
      <c r="B164" s="440"/>
      <c r="C164" s="469"/>
      <c r="D164" s="466" t="s">
        <v>346</v>
      </c>
      <c r="E164" s="455" t="s">
        <v>341</v>
      </c>
      <c r="F164" s="955">
        <v>75.49</v>
      </c>
      <c r="G164" s="955">
        <v>75.49</v>
      </c>
      <c r="H164" s="955">
        <v>80.83</v>
      </c>
      <c r="I164" s="955">
        <v>77.89</v>
      </c>
      <c r="J164" s="955">
        <v>83.16</v>
      </c>
      <c r="L164" s="390">
        <f t="shared" si="25"/>
        <v>75.49</v>
      </c>
      <c r="M164" s="390">
        <f t="shared" si="26"/>
        <v>75.49</v>
      </c>
      <c r="N164" s="390">
        <f t="shared" si="27"/>
        <v>80.83</v>
      </c>
      <c r="O164" s="390">
        <f t="shared" si="28"/>
        <v>77.89</v>
      </c>
      <c r="P164" s="390">
        <f t="shared" si="29"/>
        <v>83.16</v>
      </c>
    </row>
    <row r="165" spans="1:16" ht="12.75">
      <c r="A165" s="531"/>
      <c r="B165" s="456"/>
      <c r="C165" s="470"/>
      <c r="D165" s="466" t="s">
        <v>347</v>
      </c>
      <c r="E165" s="455" t="s">
        <v>341</v>
      </c>
      <c r="F165" s="955">
        <v>75.49</v>
      </c>
      <c r="G165" s="955">
        <v>75.49</v>
      </c>
      <c r="H165" s="955">
        <v>80.83</v>
      </c>
      <c r="I165" s="955">
        <v>77.89</v>
      </c>
      <c r="J165" s="955">
        <v>83.16</v>
      </c>
      <c r="L165" s="390">
        <f t="shared" si="25"/>
        <v>75.49</v>
      </c>
      <c r="M165" s="390">
        <f t="shared" si="26"/>
        <v>75.49</v>
      </c>
      <c r="N165" s="390">
        <f t="shared" si="27"/>
        <v>80.83</v>
      </c>
      <c r="O165" s="390">
        <f t="shared" si="28"/>
        <v>77.89</v>
      </c>
      <c r="P165" s="390">
        <f t="shared" si="29"/>
        <v>83.16</v>
      </c>
    </row>
    <row r="167" spans="2:13" ht="12.75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2:10" ht="18.75">
      <c r="B169" s="1016" t="s">
        <v>369</v>
      </c>
      <c r="C169" s="1016"/>
      <c r="D169" s="1016"/>
      <c r="E169" s="1016"/>
      <c r="F169" s="1016"/>
      <c r="G169" s="1016"/>
      <c r="H169" s="1016"/>
      <c r="I169" s="190"/>
      <c r="J169" s="190"/>
    </row>
    <row r="170" spans="2:10" ht="12.75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t="12.75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0" ht="12.75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0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0" ht="12.75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 ht="12.75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>+ROUND(G175,2)</f>
        <v>23.48</v>
      </c>
      <c r="N175" s="390">
        <f>+ROUND(H175,2)</f>
        <v>25.38</v>
      </c>
      <c r="O175" s="390">
        <f>+ROUND(I175,2)</f>
        <v>23.69</v>
      </c>
      <c r="P175" s="390">
        <f>+ROUND(J175,2)</f>
        <v>25.55</v>
      </c>
    </row>
    <row r="176" spans="1:16" ht="12.75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aca="true" t="shared" si="30" ref="L176:L186">+ROUND(F176,2)</f>
        <v>25.68</v>
      </c>
      <c r="M176" s="390">
        <f aca="true" t="shared" si="31" ref="M176:M186">+ROUND(G176,2)</f>
        <v>25.68</v>
      </c>
      <c r="N176" s="390">
        <f aca="true" t="shared" si="32" ref="N176:N186">+ROUND(H176,2)</f>
        <v>27.74</v>
      </c>
      <c r="O176" s="390">
        <f aca="true" t="shared" si="33" ref="O176:O186">+ROUND(I176,2)</f>
        <v>25.92</v>
      </c>
      <c r="P176" s="390">
        <f aca="true" t="shared" si="34" ref="P176:P186">+ROUND(J176,2)</f>
        <v>27.98</v>
      </c>
    </row>
    <row r="177" spans="1:16" ht="12.75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30"/>
        <v>37.88</v>
      </c>
      <c r="M177" s="390">
        <f t="shared" si="31"/>
        <v>38.15</v>
      </c>
      <c r="N177" s="390">
        <f t="shared" si="32"/>
        <v>40.72</v>
      </c>
      <c r="O177" s="390">
        <f t="shared" si="33"/>
        <v>39.1</v>
      </c>
      <c r="P177" s="390">
        <f t="shared" si="34"/>
        <v>41.6</v>
      </c>
    </row>
    <row r="178" spans="1:16" ht="12.75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32.3</v>
      </c>
      <c r="J178" s="955">
        <v>34.2</v>
      </c>
      <c r="L178" s="390">
        <f t="shared" si="30"/>
        <v>31.66</v>
      </c>
      <c r="M178" s="390">
        <f t="shared" si="31"/>
        <v>30.78</v>
      </c>
      <c r="N178" s="390">
        <f t="shared" si="32"/>
        <v>32.67</v>
      </c>
      <c r="O178" s="390">
        <f t="shared" si="33"/>
        <v>32.3</v>
      </c>
      <c r="P178" s="390">
        <f t="shared" si="34"/>
        <v>34.2</v>
      </c>
    </row>
    <row r="179" spans="1:16" ht="12.75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</v>
      </c>
      <c r="G179" s="955">
        <v>38.52</v>
      </c>
      <c r="H179" s="955">
        <v>41.02</v>
      </c>
      <c r="I179" s="955">
        <v>40.14</v>
      </c>
      <c r="J179" s="955">
        <v>42.61</v>
      </c>
      <c r="L179" s="390">
        <f t="shared" si="30"/>
        <v>38.52</v>
      </c>
      <c r="M179" s="390">
        <f t="shared" si="31"/>
        <v>38.52</v>
      </c>
      <c r="N179" s="390">
        <f t="shared" si="32"/>
        <v>41.02</v>
      </c>
      <c r="O179" s="390">
        <f t="shared" si="33"/>
        <v>40.14</v>
      </c>
      <c r="P179" s="390">
        <f t="shared" si="34"/>
        <v>42.61</v>
      </c>
    </row>
    <row r="180" spans="1:16" ht="12.75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</v>
      </c>
      <c r="L180" s="390">
        <f t="shared" si="30"/>
        <v>60.42</v>
      </c>
      <c r="M180" s="390">
        <f t="shared" si="31"/>
        <v>61.67</v>
      </c>
      <c r="N180" s="390">
        <f t="shared" si="32"/>
        <v>65.08</v>
      </c>
      <c r="O180" s="390">
        <f t="shared" si="33"/>
        <v>65.52</v>
      </c>
      <c r="P180" s="390">
        <f t="shared" si="34"/>
        <v>68.9</v>
      </c>
    </row>
    <row r="181" spans="1:16" ht="12.75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30"/>
        <v>76.03</v>
      </c>
      <c r="M181" s="390">
        <f t="shared" si="31"/>
        <v>76.03</v>
      </c>
      <c r="N181" s="390">
        <f t="shared" si="32"/>
        <v>81.97</v>
      </c>
      <c r="O181" s="390">
        <f t="shared" si="33"/>
        <v>77.11</v>
      </c>
      <c r="P181" s="390">
        <f t="shared" si="34"/>
        <v>83.06</v>
      </c>
    </row>
    <row r="182" spans="1:16" ht="12.75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72.82</v>
      </c>
      <c r="J182" s="955">
        <v>78.09</v>
      </c>
      <c r="L182" s="390">
        <f t="shared" si="30"/>
        <v>71.2</v>
      </c>
      <c r="M182" s="390">
        <f t="shared" si="31"/>
        <v>71.2</v>
      </c>
      <c r="N182" s="390">
        <f t="shared" si="32"/>
        <v>76.5</v>
      </c>
      <c r="O182" s="390">
        <f t="shared" si="33"/>
        <v>72.82</v>
      </c>
      <c r="P182" s="390">
        <f t="shared" si="34"/>
        <v>78.09</v>
      </c>
    </row>
    <row r="183" spans="1:16" ht="12.75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72.82</v>
      </c>
      <c r="J183" s="955">
        <v>78.09</v>
      </c>
      <c r="L183" s="390">
        <f t="shared" si="30"/>
        <v>71.2</v>
      </c>
      <c r="M183" s="390">
        <f t="shared" si="31"/>
        <v>71.2</v>
      </c>
      <c r="N183" s="390">
        <f t="shared" si="32"/>
        <v>76.5</v>
      </c>
      <c r="O183" s="390">
        <f t="shared" si="33"/>
        <v>72.82</v>
      </c>
      <c r="P183" s="390">
        <f t="shared" si="34"/>
        <v>78.09</v>
      </c>
    </row>
    <row r="184" spans="1:16" ht="12.75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30"/>
        <v>113.7</v>
      </c>
      <c r="M184" s="390">
        <f t="shared" si="31"/>
        <v>113.7</v>
      </c>
      <c r="N184" s="390">
        <f t="shared" si="32"/>
        <v>121.64</v>
      </c>
      <c r="O184" s="390">
        <f t="shared" si="33"/>
        <v>117.42</v>
      </c>
      <c r="P184" s="390">
        <f t="shared" si="34"/>
        <v>125.33</v>
      </c>
    </row>
    <row r="185" spans="1:16" ht="12.75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30"/>
        <v>91.67</v>
      </c>
      <c r="M185" s="390">
        <f t="shared" si="31"/>
        <v>91.67</v>
      </c>
      <c r="N185" s="390">
        <f t="shared" si="32"/>
        <v>98.5</v>
      </c>
      <c r="O185" s="390">
        <f t="shared" si="33"/>
        <v>93.8</v>
      </c>
      <c r="P185" s="390">
        <f t="shared" si="34"/>
        <v>100.56</v>
      </c>
    </row>
    <row r="186" spans="1:16" ht="12.75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30"/>
        <v>91.67</v>
      </c>
      <c r="M186" s="390">
        <f t="shared" si="31"/>
        <v>91.67</v>
      </c>
      <c r="N186" s="390">
        <f t="shared" si="32"/>
        <v>98.5</v>
      </c>
      <c r="O186" s="390">
        <f t="shared" si="33"/>
        <v>93.8</v>
      </c>
      <c r="P186" s="390">
        <f t="shared" si="34"/>
        <v>100.56</v>
      </c>
    </row>
    <row r="187" spans="1:16" s="190" customFormat="1" ht="12.75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 ht="12.75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 ht="12.75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2:13" ht="12.75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2:10" ht="18.75">
      <c r="B193" s="1016" t="s">
        <v>373</v>
      </c>
      <c r="C193" s="1016"/>
      <c r="D193" s="1016"/>
      <c r="E193" s="1016"/>
      <c r="F193" s="1016"/>
      <c r="G193" s="1016"/>
      <c r="H193" s="1016"/>
      <c r="I193" s="1016"/>
      <c r="J193" s="1016"/>
    </row>
    <row r="194" spans="2:10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0" ht="12.75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0" ht="12.75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0" ht="12.75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0" ht="12.75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 ht="12.75">
      <c r="A199" s="531"/>
      <c r="B199" s="1017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>+ROUND(G199,2)</f>
        <v>47.85</v>
      </c>
      <c r="N199" s="390">
        <f>+ROUND(H199,2)</f>
        <v>51.83</v>
      </c>
      <c r="O199" s="390">
        <f>+ROUND(I199,2)</f>
        <v>48.05</v>
      </c>
      <c r="P199" s="390">
        <f>+ROUND(J199,2)</f>
        <v>51.97</v>
      </c>
    </row>
    <row r="200" spans="1:16" ht="12.75">
      <c r="A200" s="531"/>
      <c r="B200" s="1017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aca="true" t="shared" si="35" ref="L200:L206">+ROUND(F200,2)</f>
        <v>52.14</v>
      </c>
      <c r="M200" s="390">
        <f aca="true" t="shared" si="36" ref="M200:M206">+ROUND(G200,2)</f>
        <v>47.81</v>
      </c>
      <c r="N200" s="390">
        <f aca="true" t="shared" si="37" ref="N200:N206">+ROUND(H200,2)</f>
        <v>51.77</v>
      </c>
      <c r="O200" s="390">
        <f aca="true" t="shared" si="38" ref="O200:O206">+ROUND(I200,2)</f>
        <v>52.37</v>
      </c>
      <c r="P200" s="390">
        <f aca="true" t="shared" si="39" ref="P200:P206">+ROUND(J200,2)</f>
        <v>51.94</v>
      </c>
    </row>
    <row r="201" spans="1:16" ht="12.75">
      <c r="A201" s="531"/>
      <c r="B201" s="1017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35"/>
        <v>52.14</v>
      </c>
      <c r="M201" s="390">
        <f t="shared" si="36"/>
        <v>47.81</v>
      </c>
      <c r="N201" s="390">
        <f t="shared" si="37"/>
        <v>51.77</v>
      </c>
      <c r="O201" s="390">
        <f t="shared" si="38"/>
        <v>48.02</v>
      </c>
      <c r="P201" s="390">
        <f t="shared" si="39"/>
        <v>51.94</v>
      </c>
    </row>
    <row r="202" spans="1:16" ht="12.75">
      <c r="A202" s="531"/>
      <c r="B202" s="1017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35"/>
        <v>57.38</v>
      </c>
      <c r="M202" s="390">
        <f t="shared" si="36"/>
        <v>57.38</v>
      </c>
      <c r="N202" s="390">
        <f t="shared" si="37"/>
        <v>62.11</v>
      </c>
      <c r="O202" s="390">
        <f t="shared" si="38"/>
        <v>57.61</v>
      </c>
      <c r="P202" s="390">
        <f t="shared" si="39"/>
        <v>62.38</v>
      </c>
    </row>
    <row r="203" spans="1:16" ht="12.75">
      <c r="A203" s="531"/>
      <c r="B203" s="1017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35"/>
        <v>201.69</v>
      </c>
      <c r="M203" s="390">
        <f t="shared" si="36"/>
        <v>201.69</v>
      </c>
      <c r="N203" s="390">
        <f t="shared" si="37"/>
        <v>209.63</v>
      </c>
      <c r="O203" s="390">
        <f t="shared" si="38"/>
        <v>200.58</v>
      </c>
      <c r="P203" s="390">
        <f t="shared" si="39"/>
        <v>208.48</v>
      </c>
    </row>
    <row r="204" spans="1:16" ht="12.75">
      <c r="A204" s="531"/>
      <c r="B204" s="1017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35"/>
        <v>81.91</v>
      </c>
      <c r="M204" s="390">
        <f t="shared" si="36"/>
        <v>81.91</v>
      </c>
      <c r="N204" s="390">
        <f t="shared" si="37"/>
        <v>88.73</v>
      </c>
      <c r="O204" s="390">
        <f t="shared" si="38"/>
        <v>82.28</v>
      </c>
      <c r="P204" s="390">
        <f t="shared" si="39"/>
        <v>89.04</v>
      </c>
    </row>
    <row r="205" spans="1:16" ht="12.75">
      <c r="A205" s="531"/>
      <c r="B205" s="1017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35"/>
        <v>356.99</v>
      </c>
      <c r="M205" s="390">
        <f>+ROUND(G205,2)</f>
        <v>356.99</v>
      </c>
      <c r="N205" s="390">
        <f t="shared" si="37"/>
        <v>366.55</v>
      </c>
      <c r="O205" s="390">
        <f t="shared" si="38"/>
        <v>376.52</v>
      </c>
      <c r="P205" s="390">
        <f t="shared" si="39"/>
        <v>386.02</v>
      </c>
    </row>
    <row r="206" spans="1:16" ht="12.75">
      <c r="A206" s="531"/>
      <c r="B206" s="1018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35"/>
        <v>210.51</v>
      </c>
      <c r="M206" s="390">
        <f t="shared" si="36"/>
        <v>210.51</v>
      </c>
      <c r="N206" s="390">
        <f t="shared" si="37"/>
        <v>218.49</v>
      </c>
      <c r="O206" s="390">
        <f t="shared" si="38"/>
        <v>231.8</v>
      </c>
      <c r="P206" s="390">
        <f t="shared" si="39"/>
        <v>239.71</v>
      </c>
    </row>
    <row r="208" spans="2:13" ht="12.75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2:7" ht="18.75">
      <c r="B210" s="475" t="s">
        <v>377</v>
      </c>
      <c r="C210" s="476"/>
      <c r="D210" s="476"/>
      <c r="E210" s="476"/>
      <c r="F210" s="476"/>
      <c r="G210" s="476"/>
    </row>
    <row r="211" spans="2:7" ht="12.75">
      <c r="B211" s="190"/>
      <c r="C211" s="190"/>
      <c r="D211" s="190"/>
      <c r="E211" s="190"/>
      <c r="F211" s="190"/>
      <c r="G211" s="190"/>
    </row>
    <row r="212" spans="2:7" ht="12.75">
      <c r="B212" s="477" t="s">
        <v>378</v>
      </c>
      <c r="C212" s="478"/>
      <c r="D212" s="478"/>
      <c r="E212" s="478"/>
      <c r="F212" s="478"/>
      <c r="G212" s="478"/>
    </row>
    <row r="213" spans="2:7" ht="12.75">
      <c r="B213" s="478"/>
      <c r="C213" s="478"/>
      <c r="D213" s="478"/>
      <c r="E213" s="478"/>
      <c r="F213" s="478"/>
      <c r="G213" s="478"/>
    </row>
    <row r="214" spans="1:7" ht="12.75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14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</v>
      </c>
    </row>
    <row r="216" spans="1:7" ht="12.75">
      <c r="A216" s="531"/>
      <c r="B216" s="484"/>
      <c r="C216" s="485"/>
      <c r="D216" s="485"/>
      <c r="E216" s="485"/>
      <c r="F216" s="485" t="s">
        <v>338</v>
      </c>
      <c r="G216" s="486"/>
    </row>
    <row r="217" spans="1:20" ht="12.75">
      <c r="A217" s="531"/>
      <c r="B217" s="496" t="s">
        <v>321</v>
      </c>
      <c r="C217" s="961">
        <v>0.8858</v>
      </c>
      <c r="D217" s="961">
        <v>0.8837</v>
      </c>
      <c r="E217" s="961">
        <v>0.9403</v>
      </c>
      <c r="F217" s="961">
        <v>0.8765</v>
      </c>
      <c r="G217" s="961">
        <v>0.9293</v>
      </c>
      <c r="I217" s="530">
        <f>+ROUND(C217,4)</f>
        <v>0.8858</v>
      </c>
      <c r="J217" s="530">
        <f>+ROUND(D217,4)</f>
        <v>0.8837</v>
      </c>
      <c r="K217" s="530">
        <f>+ROUND(E217,4)</f>
        <v>0.9403</v>
      </c>
      <c r="L217" s="530">
        <f>+ROUND(F217,4)</f>
        <v>0.8765</v>
      </c>
      <c r="M217" s="530">
        <f>+ROUND(G217,4)</f>
        <v>0.9293</v>
      </c>
      <c r="O217" s="530">
        <f>+C217*$N$215</f>
        <v>0.8993527400000001</v>
      </c>
      <c r="P217" s="530">
        <f>+D217*$N$215</f>
        <v>0.8972206100000001</v>
      </c>
      <c r="Q217" s="530">
        <f>+E217*$N$215</f>
        <v>0.9546865900000001</v>
      </c>
      <c r="R217" s="530">
        <f>+F217*$N$215</f>
        <v>0.88991045</v>
      </c>
      <c r="S217" s="530">
        <f>+G217*$N$215</f>
        <v>0.9435182900000001</v>
      </c>
      <c r="T217" s="530"/>
    </row>
    <row r="218" spans="1:19" ht="12.75">
      <c r="A218" s="531"/>
      <c r="B218" s="497" t="s">
        <v>322</v>
      </c>
      <c r="C218" s="962">
        <v>0.906</v>
      </c>
      <c r="D218" s="962">
        <v>0.9051</v>
      </c>
      <c r="E218" s="962">
        <v>0.9493</v>
      </c>
      <c r="F218" s="962">
        <v>0.8899</v>
      </c>
      <c r="G218" s="962">
        <v>0.9418</v>
      </c>
      <c r="I218" s="530">
        <f>+ROUND(C218,4)</f>
        <v>0.906</v>
      </c>
      <c r="J218" s="530">
        <f>+ROUND(D218,4)</f>
        <v>0.9051</v>
      </c>
      <c r="K218" s="530">
        <f>+ROUND(E218,4)</f>
        <v>0.9493</v>
      </c>
      <c r="L218" s="530">
        <f>+ROUND(F218,4)</f>
        <v>0.8899</v>
      </c>
      <c r="M218" s="530">
        <f>+ROUND(G218,4)</f>
        <v>0.9418</v>
      </c>
      <c r="O218" s="530">
        <f>+C218*$N$215</f>
        <v>0.9198618000000001</v>
      </c>
      <c r="P218" s="530">
        <f>+D218*$N$215</f>
        <v>0.9189480300000001</v>
      </c>
      <c r="Q218" s="530">
        <f>+E218*$N$215</f>
        <v>0.9638242900000001</v>
      </c>
      <c r="R218" s="530">
        <f>+F218*$N$215</f>
        <v>0.9035154700000001</v>
      </c>
      <c r="S218" s="530">
        <f>+G218*$N$215</f>
        <v>0.95620954</v>
      </c>
    </row>
    <row r="219" spans="1:19" ht="12.75">
      <c r="A219" s="531"/>
      <c r="B219" s="497" t="s">
        <v>324</v>
      </c>
      <c r="C219" s="962">
        <v>0.8957</v>
      </c>
      <c r="D219" s="962">
        <v>0.9022</v>
      </c>
      <c r="E219" s="962">
        <v>0.9478</v>
      </c>
      <c r="F219" s="962">
        <v>0.8861</v>
      </c>
      <c r="G219" s="962">
        <v>0.9391</v>
      </c>
      <c r="I219" s="530">
        <f>+ROUND(C219,4)</f>
        <v>0.8957</v>
      </c>
      <c r="J219" s="530">
        <f>+ROUND(D219,4)</f>
        <v>0.9022</v>
      </c>
      <c r="K219" s="530">
        <f>+ROUND(E219,4)</f>
        <v>0.9478</v>
      </c>
      <c r="L219" s="530">
        <f>+ROUND(F219,4)</f>
        <v>0.8861</v>
      </c>
      <c r="M219" s="530">
        <f>+ROUND(G219,4)</f>
        <v>0.9391</v>
      </c>
      <c r="O219" s="530">
        <f>+C219*$N$215</f>
        <v>0.9094042100000002</v>
      </c>
      <c r="P219" s="530">
        <f>+D219*$N$215</f>
        <v>0.9160036600000001</v>
      </c>
      <c r="Q219" s="530">
        <f>+E219*$N$215</f>
        <v>0.9623013400000001</v>
      </c>
      <c r="R219" s="530">
        <f>+F219*$N$215</f>
        <v>0.89965733</v>
      </c>
      <c r="S219" s="530">
        <f>+G219*$N$215</f>
        <v>0.9534682300000001</v>
      </c>
    </row>
    <row r="220" spans="1:19" ht="12.75">
      <c r="A220" s="531"/>
      <c r="B220" s="498" t="s">
        <v>326</v>
      </c>
      <c r="C220" s="962">
        <v>0.7948</v>
      </c>
      <c r="D220" s="962">
        <v>0.7683</v>
      </c>
      <c r="E220" s="962">
        <v>0.8797</v>
      </c>
      <c r="F220" s="962">
        <v>0.7389</v>
      </c>
      <c r="G220" s="962">
        <v>0.8612</v>
      </c>
      <c r="I220" s="530">
        <f>+ROUND(C220,4)</f>
        <v>0.7948</v>
      </c>
      <c r="J220" s="530">
        <f>+ROUND(D220,4)</f>
        <v>0.7683</v>
      </c>
      <c r="K220" s="530">
        <f>+ROUND(E220,4)</f>
        <v>0.8797</v>
      </c>
      <c r="L220" s="530">
        <f>+ROUND(F220,4)</f>
        <v>0.7389</v>
      </c>
      <c r="M220" s="530">
        <f>+ROUND(G220,4)</f>
        <v>0.8612</v>
      </c>
      <c r="O220" s="530">
        <f>+C220*$N$215</f>
        <v>0.80696044</v>
      </c>
      <c r="P220" s="530">
        <f>+D220*$N$215</f>
        <v>0.78005499</v>
      </c>
      <c r="Q220" s="530">
        <f>+E220*$N$215</f>
        <v>0.8931594100000001</v>
      </c>
      <c r="R220" s="530">
        <f>+F220*$N$215</f>
        <v>0.7502051700000001</v>
      </c>
      <c r="S220" s="530">
        <f>+G220*$N$215</f>
        <v>0.8743763600000001</v>
      </c>
    </row>
    <row r="221" spans="1:19" ht="25.5">
      <c r="A221" s="531"/>
      <c r="B221" s="498" t="s">
        <v>351</v>
      </c>
      <c r="C221" s="962">
        <v>0.8378</v>
      </c>
      <c r="D221" s="962">
        <v>0.8357</v>
      </c>
      <c r="E221" s="962">
        <v>0.8533</v>
      </c>
      <c r="F221" s="962">
        <v>0.8179</v>
      </c>
      <c r="G221" s="962">
        <v>0.833</v>
      </c>
      <c r="I221" s="530">
        <f>+ROUND(C221,4)</f>
        <v>0.8378</v>
      </c>
      <c r="J221" s="530">
        <f>+ROUND(D221,4)</f>
        <v>0.8357</v>
      </c>
      <c r="K221" s="530">
        <f>+ROUND(E221,4)</f>
        <v>0.8533</v>
      </c>
      <c r="L221" s="530">
        <f>+ROUND(F221,4)</f>
        <v>0.8179</v>
      </c>
      <c r="M221" s="530">
        <f>+ROUND(G221,4)</f>
        <v>0.833</v>
      </c>
      <c r="O221" s="530">
        <f>+C221*$N$215</f>
        <v>0.85061834</v>
      </c>
      <c r="P221" s="530">
        <f>+D221*$N$215</f>
        <v>0.8484862100000001</v>
      </c>
      <c r="Q221" s="530">
        <f>+E221*$N$215</f>
        <v>0.86635549</v>
      </c>
      <c r="R221" s="530">
        <f>+F221*$N$215</f>
        <v>0.83041387</v>
      </c>
      <c r="S221" s="530">
        <f>+G221*$N$215</f>
        <v>0.8457449</v>
      </c>
    </row>
    <row r="222" spans="2:19" ht="12.75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2:19" ht="12.75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2:19" ht="12.75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 ht="12.75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 ht="12.75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 ht="12.75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 ht="12.75">
      <c r="A228" s="531"/>
      <c r="B228" s="499" t="s">
        <v>321</v>
      </c>
      <c r="C228" s="962">
        <v>0.8959</v>
      </c>
      <c r="D228" s="962">
        <v>0.898</v>
      </c>
      <c r="E228" s="962">
        <v>0.945</v>
      </c>
      <c r="F228" s="962">
        <v>0.8888</v>
      </c>
      <c r="G228" s="962">
        <v>0.9373</v>
      </c>
      <c r="I228" s="530">
        <f>+ROUND(C228,4)</f>
        <v>0.8959</v>
      </c>
      <c r="J228" s="530">
        <f>+ROUND(D228,4)</f>
        <v>0.898</v>
      </c>
      <c r="K228" s="530">
        <f>+ROUND(E228,4)</f>
        <v>0.945</v>
      </c>
      <c r="L228" s="530">
        <f>+ROUND(F228,4)</f>
        <v>0.8888</v>
      </c>
      <c r="M228" s="530">
        <f>+ROUND(G228,4)</f>
        <v>0.9373</v>
      </c>
      <c r="O228" s="530">
        <f>+C228*$N$215</f>
        <v>0.9096072700000001</v>
      </c>
      <c r="P228" s="530">
        <f>+D228*$N$215</f>
        <v>0.9117394000000001</v>
      </c>
      <c r="Q228" s="530">
        <f>+E228*$N$215</f>
        <v>0.9594585</v>
      </c>
      <c r="R228" s="530">
        <f>+F228*$N$215</f>
        <v>0.9023986400000001</v>
      </c>
      <c r="S228" s="530">
        <f>+G228*$N$215</f>
        <v>0.9516406900000001</v>
      </c>
    </row>
    <row r="229" spans="1:19" ht="12.75">
      <c r="A229" s="531"/>
      <c r="B229" s="500" t="s">
        <v>322</v>
      </c>
      <c r="C229" s="962">
        <v>0.9098</v>
      </c>
      <c r="D229" s="962">
        <v>0.9079</v>
      </c>
      <c r="E229" s="962">
        <v>0.9505</v>
      </c>
      <c r="F229" s="962">
        <v>0.8967</v>
      </c>
      <c r="G229" s="962">
        <v>0.941</v>
      </c>
      <c r="I229" s="530">
        <f>+ROUND(C229,4)</f>
        <v>0.9098</v>
      </c>
      <c r="J229" s="530">
        <f>+ROUND(D229,4)</f>
        <v>0.9079</v>
      </c>
      <c r="K229" s="530">
        <f>+ROUND(E229,4)</f>
        <v>0.9505</v>
      </c>
      <c r="L229" s="530">
        <f>+ROUND(F229,4)</f>
        <v>0.8967</v>
      </c>
      <c r="M229" s="530">
        <f>+ROUND(G229,4)</f>
        <v>0.941</v>
      </c>
      <c r="O229" s="530">
        <f>+C229*$N$215</f>
        <v>0.9237199400000001</v>
      </c>
      <c r="P229" s="530">
        <f>+D229*$N$215</f>
        <v>0.9217908700000002</v>
      </c>
      <c r="Q229" s="530">
        <f>+E229*$N$215</f>
        <v>0.9650426500000001</v>
      </c>
      <c r="R229" s="530">
        <f>+F229*$N$215</f>
        <v>0.9104195100000001</v>
      </c>
      <c r="S229" s="530">
        <f>+G229*$N$215</f>
        <v>0.9553973</v>
      </c>
    </row>
    <row r="230" spans="1:19" ht="12.75">
      <c r="A230" s="531"/>
      <c r="B230" s="500" t="s">
        <v>324</v>
      </c>
      <c r="C230" s="962">
        <v>0.8986</v>
      </c>
      <c r="D230" s="962">
        <v>0.9</v>
      </c>
      <c r="E230" s="962">
        <v>0.9447</v>
      </c>
      <c r="F230" s="962">
        <v>0.8884</v>
      </c>
      <c r="G230" s="962">
        <v>0.938</v>
      </c>
      <c r="I230" s="530">
        <f>+ROUND(C230,4)</f>
        <v>0.8986</v>
      </c>
      <c r="J230" s="530">
        <f>+ROUND(D230,4)</f>
        <v>0.9</v>
      </c>
      <c r="K230" s="530">
        <f>+ROUND(E230,4)</f>
        <v>0.9447</v>
      </c>
      <c r="L230" s="530">
        <f>+ROUND(F230,4)</f>
        <v>0.8884</v>
      </c>
      <c r="M230" s="530">
        <f>+ROUND(G230,4)</f>
        <v>0.938</v>
      </c>
      <c r="O230" s="530">
        <f>+C230*$N$215</f>
        <v>0.9123485800000001</v>
      </c>
      <c r="P230" s="530">
        <f>+D230*$N$215</f>
        <v>0.9137700000000001</v>
      </c>
      <c r="Q230" s="530">
        <f>+E230*$N$215</f>
        <v>0.95915391</v>
      </c>
      <c r="R230" s="530">
        <f>+F230*$N$215</f>
        <v>0.9019925200000001</v>
      </c>
      <c r="S230" s="530">
        <f>+G230*$N$215</f>
        <v>0.9523514000000001</v>
      </c>
    </row>
    <row r="231" spans="1:19" ht="12.75">
      <c r="A231" s="531"/>
      <c r="B231" s="498" t="s">
        <v>326</v>
      </c>
      <c r="C231" s="962">
        <v>0.7819</v>
      </c>
      <c r="D231" s="962">
        <v>0.7583</v>
      </c>
      <c r="E231" s="962">
        <v>0.8522</v>
      </c>
      <c r="F231" s="962">
        <v>0.729</v>
      </c>
      <c r="G231" s="962">
        <v>0.8323</v>
      </c>
      <c r="I231" s="530">
        <f>+ROUND(C231,4)</f>
        <v>0.7819</v>
      </c>
      <c r="J231" s="530">
        <f>+ROUND(D231,4)</f>
        <v>0.7583</v>
      </c>
      <c r="K231" s="530">
        <f>+ROUND(E231,4)</f>
        <v>0.8522</v>
      </c>
      <c r="L231" s="530">
        <f>+ROUND(F231,4)</f>
        <v>0.729</v>
      </c>
      <c r="M231" s="530">
        <f>+ROUND(G231,4)</f>
        <v>0.8323</v>
      </c>
      <c r="O231" s="530">
        <f>+C231*$N$215</f>
        <v>0.7938630700000001</v>
      </c>
      <c r="P231" s="530">
        <f>+D231*$N$215</f>
        <v>0.76990199</v>
      </c>
      <c r="Q231" s="530">
        <f>+E231*$N$215</f>
        <v>0.86523866</v>
      </c>
      <c r="R231" s="530">
        <f>+F231*$N$215</f>
        <v>0.7401537</v>
      </c>
      <c r="S231" s="530">
        <f>+G231*$N$215</f>
        <v>0.8450341900000001</v>
      </c>
    </row>
    <row r="232" spans="1:19" ht="25.5">
      <c r="A232" s="531"/>
      <c r="B232" s="498" t="s">
        <v>351</v>
      </c>
      <c r="C232" s="962">
        <v>0.8138</v>
      </c>
      <c r="D232" s="962">
        <v>0.8095</v>
      </c>
      <c r="E232" s="962">
        <v>0.8327</v>
      </c>
      <c r="F232" s="962">
        <v>0.792</v>
      </c>
      <c r="G232" s="962">
        <v>0.8091</v>
      </c>
      <c r="I232" s="530">
        <f>+ROUND(C232,4)</f>
        <v>0.8138</v>
      </c>
      <c r="J232" s="530">
        <f>+ROUND(D232,4)</f>
        <v>0.8095</v>
      </c>
      <c r="K232" s="530">
        <f>+ROUND(E232,4)</f>
        <v>0.8327</v>
      </c>
      <c r="L232" s="530">
        <f>+ROUND(F232,4)</f>
        <v>0.792</v>
      </c>
      <c r="M232" s="530">
        <f>+ROUND(G232,4)</f>
        <v>0.8091</v>
      </c>
      <c r="O232" s="530">
        <f>+C232*$N$215</f>
        <v>0.82625114</v>
      </c>
      <c r="P232" s="530">
        <f>+D232*$N$215</f>
        <v>0.8218853500000001</v>
      </c>
      <c r="Q232" s="530">
        <f>+E232*$N$215</f>
        <v>0.8454403100000001</v>
      </c>
      <c r="R232" s="530">
        <f>+F232*$N$215</f>
        <v>0.8041176000000001</v>
      </c>
      <c r="S232" s="530">
        <f>+G232*$N$215</f>
        <v>0.8214792300000001</v>
      </c>
    </row>
    <row r="233" spans="2:19" ht="12.75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2:19" ht="12.75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2:19" ht="12.75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 ht="12.75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 ht="12.75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 ht="12.75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 ht="12.75">
      <c r="A239" s="531"/>
      <c r="B239" s="489" t="s">
        <v>321</v>
      </c>
      <c r="C239" s="962">
        <v>0.9747</v>
      </c>
      <c r="D239" s="962">
        <v>0.9729</v>
      </c>
      <c r="E239" s="962">
        <v>0.9754</v>
      </c>
      <c r="F239" s="962">
        <v>0.9689</v>
      </c>
      <c r="G239" s="962">
        <v>0.9716</v>
      </c>
      <c r="I239" s="530">
        <f>+ROUND(C239,4)</f>
        <v>0.9747</v>
      </c>
      <c r="J239" s="530">
        <f>+ROUND(D239,4)</f>
        <v>0.9729</v>
      </c>
      <c r="K239" s="530">
        <f>+ROUND(E239,4)</f>
        <v>0.9754</v>
      </c>
      <c r="L239" s="530">
        <f>+ROUND(F239,4)</f>
        <v>0.9689</v>
      </c>
      <c r="M239" s="530">
        <f>+ROUND(G239,4)</f>
        <v>0.9716</v>
      </c>
      <c r="O239" s="530">
        <f>+C239*$N$215</f>
        <v>0.9896129100000001</v>
      </c>
      <c r="P239" s="530">
        <f>+D239*$N$215</f>
        <v>0.9877853700000001</v>
      </c>
      <c r="Q239" s="530">
        <f>+E239*$N$215</f>
        <v>0.9903236200000002</v>
      </c>
      <c r="R239" s="530">
        <f>+F239*$N$215</f>
        <v>0.9837241700000001</v>
      </c>
      <c r="S239" s="530">
        <f>+G239*$N$215</f>
        <v>0.9864654800000001</v>
      </c>
    </row>
    <row r="240" spans="1:19" ht="12.75">
      <c r="A240" s="531"/>
      <c r="B240" s="489" t="s">
        <v>322</v>
      </c>
      <c r="C240" s="962">
        <v>0.9735</v>
      </c>
      <c r="D240" s="962">
        <v>0.9728</v>
      </c>
      <c r="E240" s="962">
        <v>0.9741</v>
      </c>
      <c r="F240" s="962">
        <v>0.9681</v>
      </c>
      <c r="G240" s="962">
        <v>0.9696</v>
      </c>
      <c r="I240" s="530">
        <f>+ROUND(C240,4)</f>
        <v>0.9735</v>
      </c>
      <c r="J240" s="530">
        <f>+ROUND(D240,4)</f>
        <v>0.9728</v>
      </c>
      <c r="K240" s="530">
        <f>+ROUND(E240,4)</f>
        <v>0.9741</v>
      </c>
      <c r="L240" s="530">
        <f>+ROUND(F240,4)</f>
        <v>0.9681</v>
      </c>
      <c r="M240" s="530">
        <f>+ROUND(G240,4)</f>
        <v>0.9696</v>
      </c>
      <c r="O240" s="530">
        <f>+C240*$N$215</f>
        <v>0.9883945500000001</v>
      </c>
      <c r="P240" s="530">
        <f>+D240*$N$215</f>
        <v>0.9876838400000001</v>
      </c>
      <c r="Q240" s="530">
        <f>+E240*$N$215</f>
        <v>0.9890037300000001</v>
      </c>
      <c r="R240" s="530">
        <f>+F240*$N$215</f>
        <v>0.9829119300000001</v>
      </c>
      <c r="S240" s="530">
        <f>+G240*$N$215</f>
        <v>0.9844348800000001</v>
      </c>
    </row>
    <row r="241" spans="1:19" ht="12.75">
      <c r="A241" s="531"/>
      <c r="B241" s="489" t="s">
        <v>324</v>
      </c>
      <c r="C241" s="962">
        <v>0.968</v>
      </c>
      <c r="D241" s="962">
        <v>0.9671</v>
      </c>
      <c r="E241" s="962">
        <v>0.9703</v>
      </c>
      <c r="F241" s="962">
        <v>0.9628</v>
      </c>
      <c r="G241" s="962">
        <v>0.9659</v>
      </c>
      <c r="I241" s="530">
        <f>+ROUND(C241,4)</f>
        <v>0.968</v>
      </c>
      <c r="J241" s="530">
        <f>+ROUND(D241,4)</f>
        <v>0.9671</v>
      </c>
      <c r="K241" s="530">
        <f>+ROUND(E241,4)</f>
        <v>0.9703</v>
      </c>
      <c r="L241" s="530">
        <f>+ROUND(F241,4)</f>
        <v>0.9628</v>
      </c>
      <c r="M241" s="530">
        <f>+ROUND(G241,4)</f>
        <v>0.9659</v>
      </c>
      <c r="O241" s="530">
        <f>+C241*$N$215</f>
        <v>0.9828104000000001</v>
      </c>
      <c r="P241" s="530">
        <f>+D241*$N$215</f>
        <v>0.98189663</v>
      </c>
      <c r="Q241" s="530">
        <f>+E241*$N$215</f>
        <v>0.9851455900000001</v>
      </c>
      <c r="R241" s="530">
        <f>+F241*$N$215</f>
        <v>0.9775308400000001</v>
      </c>
      <c r="S241" s="530">
        <f>+G241*$N$215</f>
        <v>0.9806782700000001</v>
      </c>
    </row>
    <row r="242" spans="1:19" ht="12.75">
      <c r="A242" s="531"/>
      <c r="B242" s="489" t="s">
        <v>326</v>
      </c>
      <c r="C242" s="962">
        <v>0.8544</v>
      </c>
      <c r="D242" s="962">
        <v>0.8491</v>
      </c>
      <c r="E242" s="962">
        <v>0.8588</v>
      </c>
      <c r="F242" s="962">
        <v>0.8273</v>
      </c>
      <c r="G242" s="962">
        <v>0.8384</v>
      </c>
      <c r="I242" s="530">
        <f>+ROUND(C242,4)</f>
        <v>0.8544</v>
      </c>
      <c r="J242" s="530">
        <f>+ROUND(D242,4)</f>
        <v>0.8491</v>
      </c>
      <c r="K242" s="530">
        <f>+ROUND(E242,4)</f>
        <v>0.8588</v>
      </c>
      <c r="L242" s="530">
        <f>+ROUND(F242,4)</f>
        <v>0.8273</v>
      </c>
      <c r="M242" s="530">
        <f>+ROUND(G242,4)</f>
        <v>0.8384</v>
      </c>
      <c r="O242" s="530">
        <f>+C242*$N$215</f>
        <v>0.8674723200000001</v>
      </c>
      <c r="P242" s="530">
        <f>+D242*$N$215</f>
        <v>0.8620912300000001</v>
      </c>
      <c r="Q242" s="530">
        <f>+E242*$N$215</f>
        <v>0.8719396400000001</v>
      </c>
      <c r="R242" s="530">
        <f>+F242*$N$215</f>
        <v>0.8399576900000001</v>
      </c>
      <c r="S242" s="530">
        <f>+G242*$N$215</f>
        <v>0.8512275200000001</v>
      </c>
    </row>
    <row r="243" spans="2:19" ht="12.75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2:19" ht="12.75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2:19" ht="12.75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 ht="12.75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 ht="12.75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 ht="12.75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 ht="12.75">
      <c r="A249" s="531"/>
      <c r="B249" s="492" t="s">
        <v>321</v>
      </c>
      <c r="C249" s="963">
        <v>0.9757</v>
      </c>
      <c r="D249" s="963">
        <v>0.9757</v>
      </c>
      <c r="E249" s="963">
        <v>0.9779</v>
      </c>
      <c r="F249" s="963">
        <v>0.9721</v>
      </c>
      <c r="G249" s="963">
        <v>0.9746</v>
      </c>
      <c r="I249" s="530">
        <f>+ROUND(C249,4)</f>
        <v>0.9757</v>
      </c>
      <c r="J249" s="530">
        <f>+ROUND(D249,4)</f>
        <v>0.9757</v>
      </c>
      <c r="K249" s="530">
        <f>+ROUND(E249,4)</f>
        <v>0.9779</v>
      </c>
      <c r="L249" s="530">
        <f>+ROUND(F249,4)</f>
        <v>0.9721</v>
      </c>
      <c r="M249" s="530">
        <f>+ROUND(G249,4)</f>
        <v>0.9746</v>
      </c>
      <c r="O249" s="530">
        <f>+C249*$N$215</f>
        <v>0.9906282100000001</v>
      </c>
      <c r="P249" s="530">
        <f>+D249*$N$215</f>
        <v>0.9906282100000001</v>
      </c>
      <c r="Q249" s="530">
        <f>+E249*$N$215</f>
        <v>0.99286187</v>
      </c>
      <c r="R249" s="530">
        <f>+F249*$N$215</f>
        <v>0.9869731300000001</v>
      </c>
      <c r="S249" s="530">
        <f>+G249*$N$215</f>
        <v>0.9895113800000002</v>
      </c>
    </row>
    <row r="250" spans="1:19" ht="12.75">
      <c r="A250" s="531"/>
      <c r="B250" s="489" t="s">
        <v>324</v>
      </c>
      <c r="C250" s="962">
        <v>0.9712</v>
      </c>
      <c r="D250" s="962">
        <v>0.9712</v>
      </c>
      <c r="E250" s="962">
        <v>0.9733</v>
      </c>
      <c r="F250" s="962">
        <v>0.9668</v>
      </c>
      <c r="G250" s="962">
        <v>0.9696</v>
      </c>
      <c r="I250" s="530">
        <f>+ROUND(C250,4)</f>
        <v>0.9712</v>
      </c>
      <c r="J250" s="530">
        <f>+ROUND(D250,4)</f>
        <v>0.9712</v>
      </c>
      <c r="K250" s="530">
        <f>+ROUND(E250,4)</f>
        <v>0.9733</v>
      </c>
      <c r="L250" s="530">
        <f>+ROUND(F250,4)</f>
        <v>0.9668</v>
      </c>
      <c r="M250" s="530">
        <f>+ROUND(G250,4)</f>
        <v>0.9696</v>
      </c>
      <c r="O250" s="530">
        <f>+C250*$N$215</f>
        <v>0.98605936</v>
      </c>
      <c r="P250" s="530">
        <f>+D250*$N$215</f>
        <v>0.98605936</v>
      </c>
      <c r="Q250" s="530">
        <f>+E250*$N$215</f>
        <v>0.9881914900000002</v>
      </c>
      <c r="R250" s="530">
        <f>+F250*$N$215</f>
        <v>0.9815920400000001</v>
      </c>
      <c r="S250" s="530">
        <f>+G250*$N$215</f>
        <v>0.9844348800000001</v>
      </c>
    </row>
    <row r="251" spans="1:19" ht="12.75">
      <c r="A251" s="531"/>
      <c r="B251" s="489" t="s">
        <v>326</v>
      </c>
      <c r="C251" s="962">
        <v>0.8897</v>
      </c>
      <c r="D251" s="962">
        <v>0.8834</v>
      </c>
      <c r="E251" s="962">
        <v>0.8961</v>
      </c>
      <c r="F251" s="962">
        <v>0.866</v>
      </c>
      <c r="G251" s="962">
        <v>0.8813</v>
      </c>
      <c r="I251" s="530">
        <f>+ROUND(C251,4)</f>
        <v>0.8897</v>
      </c>
      <c r="J251" s="530">
        <f>+ROUND(D251,4)</f>
        <v>0.8834</v>
      </c>
      <c r="K251" s="530">
        <f>+ROUND(E251,4)</f>
        <v>0.8961</v>
      </c>
      <c r="L251" s="530">
        <f>+ROUND(F251,4)</f>
        <v>0.866</v>
      </c>
      <c r="M251" s="530">
        <f>+ROUND(G251,4)</f>
        <v>0.8813</v>
      </c>
      <c r="O251" s="530">
        <f>+C251*$N$215</f>
        <v>0.9033124100000002</v>
      </c>
      <c r="P251" s="530">
        <f>+D251*$N$215</f>
        <v>0.89691602</v>
      </c>
      <c r="Q251" s="530">
        <f>+E251*$N$215</f>
        <v>0.9098103300000001</v>
      </c>
      <c r="R251" s="530">
        <f>+F251*$N$215</f>
        <v>0.8792498000000001</v>
      </c>
      <c r="S251" s="530">
        <f>+G251*$N$215</f>
        <v>0.89478389</v>
      </c>
    </row>
    <row r="252" spans="2:19" ht="12.75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2:19" ht="12.75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2:19" ht="12.75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 ht="12.75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 ht="12.75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 ht="12.75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 ht="12.75">
      <c r="A258" s="531"/>
      <c r="B258" s="489" t="s">
        <v>383</v>
      </c>
      <c r="C258" s="962">
        <v>0.9987</v>
      </c>
      <c r="D258" s="962">
        <v>0.9983</v>
      </c>
      <c r="E258" s="962">
        <v>0.9983</v>
      </c>
      <c r="F258" s="962">
        <v>0.9983</v>
      </c>
      <c r="G258" s="962">
        <v>0.9987</v>
      </c>
      <c r="I258" s="530">
        <f>+ROUND(C258,4)</f>
        <v>0.9987</v>
      </c>
      <c r="J258" s="530">
        <f>+ROUND(D258,4)</f>
        <v>0.9983</v>
      </c>
      <c r="K258" s="530">
        <f>+ROUND(E258,4)</f>
        <v>0.9983</v>
      </c>
      <c r="L258" s="530">
        <f>+ROUND(F258,4)</f>
        <v>0.9983</v>
      </c>
      <c r="M258" s="530">
        <f>+ROUND(G258,4)</f>
        <v>0.9987</v>
      </c>
      <c r="O258" s="530">
        <f>+C258*$N$215</f>
        <v>1.01398011</v>
      </c>
      <c r="P258" s="530">
        <f>+D258*$N$215</f>
        <v>1.01357399</v>
      </c>
      <c r="Q258" s="530">
        <f>+E258*$N$215</f>
        <v>1.01357399</v>
      </c>
      <c r="R258" s="530">
        <f>+F258*$N$215</f>
        <v>1.01357399</v>
      </c>
      <c r="S258" s="530">
        <f>+G258*$N$215</f>
        <v>1.01398011</v>
      </c>
    </row>
    <row r="259" spans="1:19" ht="12.75">
      <c r="A259" s="531"/>
      <c r="B259" s="489" t="s">
        <v>384</v>
      </c>
      <c r="C259" s="962">
        <v>0.9992</v>
      </c>
      <c r="D259" s="962">
        <v>0.9992</v>
      </c>
      <c r="E259" s="962">
        <v>0.9994</v>
      </c>
      <c r="F259" s="962">
        <v>0.9996</v>
      </c>
      <c r="G259" s="962">
        <v>0.9992</v>
      </c>
      <c r="I259" s="530">
        <f>+ROUND(C259,4)</f>
        <v>0.9992</v>
      </c>
      <c r="J259" s="530">
        <f>+ROUND(D259,4)</f>
        <v>0.9992</v>
      </c>
      <c r="K259" s="530">
        <f>+ROUND(E259,4)</f>
        <v>0.9994</v>
      </c>
      <c r="L259" s="530">
        <f>+ROUND(F259,4)</f>
        <v>0.9996</v>
      </c>
      <c r="M259" s="530">
        <f>+ROUND(G259,4)</f>
        <v>0.9992</v>
      </c>
      <c r="O259" s="530">
        <f>+C259*$N$215</f>
        <v>1.01448776</v>
      </c>
      <c r="P259" s="530">
        <f>+D259*$N$215</f>
        <v>1.01448776</v>
      </c>
      <c r="Q259" s="530">
        <f>+E259*$N$215</f>
        <v>1.01469082</v>
      </c>
      <c r="R259" s="530">
        <f>+F259*$N$215</f>
        <v>1.01489388</v>
      </c>
      <c r="S259" s="530">
        <f>+G259*$N$215</f>
        <v>1.01448776</v>
      </c>
    </row>
  </sheetData>
  <sheetProtection/>
  <mergeCells count="11">
    <mergeCell ref="E98:H98"/>
    <mergeCell ref="B3:H3"/>
    <mergeCell ref="B74:H74"/>
    <mergeCell ref="B75:H75"/>
    <mergeCell ref="E76:H76"/>
    <mergeCell ref="E87:H87"/>
    <mergeCell ref="B146:H146"/>
    <mergeCell ref="B169:H169"/>
    <mergeCell ref="B193:J193"/>
    <mergeCell ref="B199:B206"/>
    <mergeCell ref="E109:G1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O26" sqref="O26"/>
    </sheetView>
  </sheetViews>
  <sheetFormatPr defaultColWidth="11.421875" defaultRowHeight="12.75"/>
  <cols>
    <col min="1" max="1" width="90.7109375" style="508" customWidth="1"/>
    <col min="2" max="2" width="15.140625" style="508" customWidth="1"/>
    <col min="3" max="3" width="2.7109375" style="508" customWidth="1"/>
    <col min="4" max="6" width="14.7109375" style="508" hidden="1" customWidth="1"/>
    <col min="7" max="8" width="14.421875" style="508" hidden="1" customWidth="1"/>
    <col min="9" max="10" width="14.8515625" style="508" hidden="1" customWidth="1"/>
    <col min="11" max="11" width="14.140625" style="508" hidden="1" customWidth="1"/>
    <col min="12" max="12" width="14.57421875" style="508" hidden="1" customWidth="1"/>
    <col min="13" max="13" width="14.140625" style="508" hidden="1" customWidth="1"/>
    <col min="14" max="15" width="14.140625" style="508" bestFit="1" customWidth="1"/>
    <col min="16" max="17" width="14.7109375" style="508" customWidth="1"/>
    <col min="18" max="18" width="14.421875" style="508" bestFit="1" customWidth="1"/>
    <col min="19" max="21" width="14.8515625" style="508" bestFit="1" customWidth="1"/>
    <col min="22" max="22" width="14.140625" style="508" bestFit="1" customWidth="1"/>
    <col min="23" max="23" width="14.57421875" style="508" bestFit="1" customWidth="1"/>
    <col min="24" max="26" width="14.140625" style="508" bestFit="1" customWidth="1"/>
    <col min="27" max="28" width="14.7109375" style="508" customWidth="1"/>
    <col min="29" max="29" width="14.421875" style="508" bestFit="1" customWidth="1"/>
    <col min="30" max="32" width="14.8515625" style="508" bestFit="1" customWidth="1"/>
    <col min="33" max="33" width="14.140625" style="508" bestFit="1" customWidth="1"/>
    <col min="34" max="34" width="14.57421875" style="508" bestFit="1" customWidth="1"/>
    <col min="35" max="37" width="14.140625" style="508" bestFit="1" customWidth="1"/>
    <col min="38" max="39" width="14.7109375" style="508" customWidth="1"/>
    <col min="40" max="40" width="14.421875" style="508" bestFit="1" customWidth="1"/>
    <col min="41" max="41" width="14.140625" style="508" bestFit="1" customWidth="1"/>
    <col min="42" max="43" width="14.8515625" style="508" bestFit="1" customWidth="1"/>
    <col min="44" max="44" width="14.140625" style="508" bestFit="1" customWidth="1"/>
    <col min="45" max="45" width="14.57421875" style="508" bestFit="1" customWidth="1"/>
    <col min="46" max="48" width="14.140625" style="508" bestFit="1" customWidth="1"/>
    <col min="49" max="16384" width="11.421875" style="508" customWidth="1"/>
  </cols>
  <sheetData>
    <row r="1" spans="1:3" ht="22.5">
      <c r="A1" s="505" t="s">
        <v>386</v>
      </c>
      <c r="B1" s="506"/>
      <c r="C1" s="507"/>
    </row>
    <row r="2" spans="1:3" ht="15.75">
      <c r="A2" s="509" t="str">
        <f>CONCATENATE("Vigente a partir del ",TEXT(Fecha,"dd/mmm/yyyy"))</f>
        <v>Vigente a partir del 04/Jul/2022</v>
      </c>
      <c r="B2" s="510"/>
      <c r="C2" s="510"/>
    </row>
    <row r="3" spans="1:48" ht="18">
      <c r="A3" s="511" t="s">
        <v>50</v>
      </c>
      <c r="B3" s="512">
        <v>44746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>
        <v>44412</v>
      </c>
      <c r="O3" s="514">
        <v>44443</v>
      </c>
      <c r="P3" s="514">
        <v>44473</v>
      </c>
      <c r="Q3" s="514">
        <v>44534</v>
      </c>
      <c r="R3" s="514">
        <v>44596</v>
      </c>
      <c r="S3" s="514">
        <v>44655</v>
      </c>
      <c r="T3" s="514">
        <v>44685</v>
      </c>
      <c r="U3" s="514">
        <v>44716</v>
      </c>
      <c r="V3" s="514">
        <v>44746</v>
      </c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1.1923</v>
      </c>
      <c r="C7" s="517"/>
      <c r="D7" s="523">
        <v>1</v>
      </c>
      <c r="E7" s="523">
        <v>0.9987</v>
      </c>
      <c r="F7" s="523">
        <v>0.9952</v>
      </c>
      <c r="G7" s="1009">
        <v>0.9876</v>
      </c>
      <c r="H7" s="523">
        <v>1.0195</v>
      </c>
      <c r="I7" s="523">
        <v>1.0389</v>
      </c>
      <c r="J7" s="523">
        <v>1.0535</v>
      </c>
      <c r="K7" s="523">
        <v>1.089</v>
      </c>
      <c r="L7" s="523">
        <v>1.113</v>
      </c>
      <c r="M7" s="523">
        <v>1.1313</v>
      </c>
      <c r="N7" s="523">
        <v>1.1768</v>
      </c>
      <c r="O7" s="523">
        <v>1.1947</v>
      </c>
      <c r="P7" s="523">
        <v>1.2124</v>
      </c>
      <c r="Q7" s="523">
        <v>1.2085</v>
      </c>
      <c r="R7" s="523">
        <v>1.1667</v>
      </c>
      <c r="S7" s="523">
        <v>1.1481</v>
      </c>
      <c r="T7" s="523">
        <v>1.1845</v>
      </c>
      <c r="U7" s="523">
        <v>1.1641</v>
      </c>
      <c r="V7" s="523">
        <v>1.1923</v>
      </c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1.2585</v>
      </c>
      <c r="C8" s="517"/>
      <c r="D8" s="523">
        <v>1</v>
      </c>
      <c r="E8" s="523">
        <v>0.9905</v>
      </c>
      <c r="F8" s="523">
        <v>0.9863</v>
      </c>
      <c r="G8" s="1009">
        <v>0.9777</v>
      </c>
      <c r="H8" s="523">
        <v>1.004</v>
      </c>
      <c r="I8" s="523">
        <v>1.0268</v>
      </c>
      <c r="J8" s="523">
        <v>1.0472</v>
      </c>
      <c r="K8" s="523">
        <v>1.091</v>
      </c>
      <c r="L8" s="523">
        <v>1.13</v>
      </c>
      <c r="M8" s="523">
        <v>1.1572</v>
      </c>
      <c r="N8" s="523">
        <v>1.213</v>
      </c>
      <c r="O8" s="523">
        <v>1.2369</v>
      </c>
      <c r="P8" s="523">
        <v>1.261</v>
      </c>
      <c r="Q8" s="523">
        <v>1.266</v>
      </c>
      <c r="R8" s="523">
        <v>1.2264</v>
      </c>
      <c r="S8" s="523">
        <v>1.2085</v>
      </c>
      <c r="T8" s="523">
        <v>1.2513</v>
      </c>
      <c r="U8" s="523">
        <v>1.2275</v>
      </c>
      <c r="V8" s="523">
        <v>1.2585</v>
      </c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1.1473</v>
      </c>
      <c r="C9" s="517"/>
      <c r="D9" s="523">
        <v>1</v>
      </c>
      <c r="E9" s="523">
        <v>1.0049</v>
      </c>
      <c r="F9" s="523">
        <v>1.0014</v>
      </c>
      <c r="G9" s="1009">
        <v>0.9928</v>
      </c>
      <c r="H9" s="523">
        <v>1.0384</v>
      </c>
      <c r="I9" s="523">
        <v>1.0587</v>
      </c>
      <c r="J9" s="523">
        <v>1.0689</v>
      </c>
      <c r="K9" s="523">
        <v>1.1021</v>
      </c>
      <c r="L9" s="523">
        <v>1.121</v>
      </c>
      <c r="M9" s="523">
        <v>1.1338</v>
      </c>
      <c r="N9" s="523">
        <v>1.1803</v>
      </c>
      <c r="O9" s="523">
        <v>1.1941</v>
      </c>
      <c r="P9" s="523">
        <v>1.2086</v>
      </c>
      <c r="Q9" s="523">
        <v>1.1939</v>
      </c>
      <c r="R9" s="523">
        <v>1.1401</v>
      </c>
      <c r="S9" s="523">
        <v>1.1088</v>
      </c>
      <c r="T9" s="523">
        <v>1.1451</v>
      </c>
      <c r="U9" s="523">
        <v>1.1163</v>
      </c>
      <c r="V9" s="523">
        <v>1.1473</v>
      </c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1.2977</v>
      </c>
      <c r="C10" s="517"/>
      <c r="D10" s="523">
        <v>1</v>
      </c>
      <c r="E10" s="523">
        <v>0.989</v>
      </c>
      <c r="F10" s="523">
        <v>0.9857</v>
      </c>
      <c r="G10" s="1009">
        <v>0.9799</v>
      </c>
      <c r="H10" s="523">
        <v>0.991</v>
      </c>
      <c r="I10" s="523">
        <v>1.0144</v>
      </c>
      <c r="J10" s="523">
        <v>1.0405</v>
      </c>
      <c r="K10" s="523">
        <v>1.0867</v>
      </c>
      <c r="L10" s="523">
        <v>1.1297</v>
      </c>
      <c r="M10" s="523">
        <v>1.1617</v>
      </c>
      <c r="N10" s="523">
        <v>1.2134</v>
      </c>
      <c r="O10" s="523">
        <v>1.241</v>
      </c>
      <c r="P10" s="523">
        <v>1.2661</v>
      </c>
      <c r="Q10" s="523">
        <v>1.2803</v>
      </c>
      <c r="R10" s="523">
        <v>1.255</v>
      </c>
      <c r="S10" s="523">
        <v>1.2501</v>
      </c>
      <c r="T10" s="523">
        <v>1.2875</v>
      </c>
      <c r="U10" s="523">
        <v>1.2744</v>
      </c>
      <c r="V10" s="523">
        <v>1.2977</v>
      </c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1.2148</v>
      </c>
      <c r="C11" s="517"/>
      <c r="D11" s="523">
        <v>1</v>
      </c>
      <c r="E11" s="523">
        <v>0.9996</v>
      </c>
      <c r="F11" s="523">
        <v>0.9995</v>
      </c>
      <c r="G11" s="1009">
        <v>1.0007</v>
      </c>
      <c r="H11" s="523">
        <v>0.9918</v>
      </c>
      <c r="I11" s="523">
        <v>1.0042</v>
      </c>
      <c r="J11" s="523">
        <v>1.0252</v>
      </c>
      <c r="K11" s="523">
        <v>1.0528</v>
      </c>
      <c r="L11" s="523">
        <v>1.0642</v>
      </c>
      <c r="M11" s="523">
        <v>1.0836</v>
      </c>
      <c r="N11" s="523">
        <v>1.1</v>
      </c>
      <c r="O11" s="523">
        <v>1.1203</v>
      </c>
      <c r="P11" s="523">
        <v>1.1334</v>
      </c>
      <c r="Q11" s="523">
        <v>1.148</v>
      </c>
      <c r="R11" s="523">
        <v>1.1491</v>
      </c>
      <c r="S11" s="523">
        <v>1.1749</v>
      </c>
      <c r="T11" s="523">
        <v>1.1901</v>
      </c>
      <c r="U11" s="523">
        <v>1.2102</v>
      </c>
      <c r="V11" s="523">
        <v>1.2148</v>
      </c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 t="s">
        <v>395</v>
      </c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1.1923</v>
      </c>
      <c r="C13" s="517"/>
      <c r="D13" s="523">
        <v>1</v>
      </c>
      <c r="E13" s="523">
        <v>0.9987</v>
      </c>
      <c r="F13" s="523">
        <v>0.9952</v>
      </c>
      <c r="G13" s="523">
        <v>0.9876</v>
      </c>
      <c r="H13" s="523">
        <v>1.0195</v>
      </c>
      <c r="I13" s="523">
        <v>1.0389</v>
      </c>
      <c r="J13" s="523">
        <v>1.0535</v>
      </c>
      <c r="K13" s="523">
        <v>1.089</v>
      </c>
      <c r="L13" s="523">
        <v>1.113</v>
      </c>
      <c r="M13" s="523">
        <v>1.1313</v>
      </c>
      <c r="N13" s="523">
        <v>1.1768</v>
      </c>
      <c r="O13" s="523">
        <v>1.1947</v>
      </c>
      <c r="P13" s="523">
        <v>1.2124</v>
      </c>
      <c r="Q13" s="523">
        <v>1.2085</v>
      </c>
      <c r="R13" s="523">
        <v>1.1667</v>
      </c>
      <c r="S13" s="523">
        <v>1.1481</v>
      </c>
      <c r="T13" s="523">
        <v>1.1845</v>
      </c>
      <c r="U13" s="523">
        <v>1.1641</v>
      </c>
      <c r="V13" s="523">
        <v>1.1923</v>
      </c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1.394</v>
      </c>
      <c r="C15" s="517"/>
      <c r="D15" s="523">
        <v>1</v>
      </c>
      <c r="E15" s="523">
        <v>0.9501</v>
      </c>
      <c r="F15" s="523">
        <v>0.9428</v>
      </c>
      <c r="G15" s="523">
        <v>0.9316</v>
      </c>
      <c r="H15" s="523">
        <v>0.9147</v>
      </c>
      <c r="I15" s="523">
        <v>0.9218</v>
      </c>
      <c r="J15" s="523">
        <v>0.9465</v>
      </c>
      <c r="K15" s="523">
        <v>0.9901</v>
      </c>
      <c r="L15" s="523">
        <v>1.0365</v>
      </c>
      <c r="M15" s="523">
        <v>1.0786</v>
      </c>
      <c r="N15" s="523">
        <v>1.1332</v>
      </c>
      <c r="O15" s="523">
        <v>1.1694</v>
      </c>
      <c r="P15" s="523">
        <v>1.209</v>
      </c>
      <c r="Q15" s="523">
        <v>1.2567</v>
      </c>
      <c r="R15" s="523">
        <v>1.2537</v>
      </c>
      <c r="S15" s="523">
        <v>1.2873</v>
      </c>
      <c r="T15" s="523">
        <v>1.3501</v>
      </c>
      <c r="U15" s="523">
        <v>1.3545</v>
      </c>
      <c r="V15" s="523">
        <v>1.394</v>
      </c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1.2067</v>
      </c>
      <c r="C17" s="517"/>
      <c r="D17" s="523">
        <v>1</v>
      </c>
      <c r="E17" s="523">
        <v>1.0003</v>
      </c>
      <c r="F17" s="523">
        <v>0.9997</v>
      </c>
      <c r="G17" s="523">
        <v>0.9998</v>
      </c>
      <c r="H17" s="523">
        <v>0.9974</v>
      </c>
      <c r="I17" s="523">
        <v>1.0107</v>
      </c>
      <c r="J17" s="523">
        <v>1.0305</v>
      </c>
      <c r="K17" s="523">
        <v>1.0588</v>
      </c>
      <c r="L17" s="523">
        <v>1.071</v>
      </c>
      <c r="M17" s="523">
        <v>1.0897</v>
      </c>
      <c r="N17" s="523">
        <v>1.1096</v>
      </c>
      <c r="O17" s="523">
        <v>1.1292</v>
      </c>
      <c r="P17" s="523">
        <v>1.1424</v>
      </c>
      <c r="Q17" s="523">
        <v>1.1535</v>
      </c>
      <c r="R17" s="523">
        <v>1.1481</v>
      </c>
      <c r="S17" s="523">
        <v>1.1669</v>
      </c>
      <c r="T17" s="523">
        <v>1.1847</v>
      </c>
      <c r="U17" s="523">
        <v>1.1989</v>
      </c>
      <c r="V17" s="523">
        <v>1.2067</v>
      </c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1.2059</v>
      </c>
      <c r="C18" s="517"/>
      <c r="D18" s="526">
        <v>1</v>
      </c>
      <c r="E18" s="526">
        <v>1.0003</v>
      </c>
      <c r="F18" s="526">
        <v>0.9998</v>
      </c>
      <c r="G18" s="526">
        <v>0.9997</v>
      </c>
      <c r="H18" s="526">
        <v>0.998</v>
      </c>
      <c r="I18" s="526">
        <v>1.0114</v>
      </c>
      <c r="J18" s="526">
        <v>1.031</v>
      </c>
      <c r="K18" s="526">
        <v>1.0594</v>
      </c>
      <c r="L18" s="526">
        <v>1.0717</v>
      </c>
      <c r="M18" s="526">
        <v>1.0903</v>
      </c>
      <c r="N18" s="526">
        <v>1.1106</v>
      </c>
      <c r="O18" s="526">
        <v>1.1301</v>
      </c>
      <c r="P18" s="526">
        <v>1.1433</v>
      </c>
      <c r="Q18" s="526">
        <v>1.154</v>
      </c>
      <c r="R18" s="526">
        <v>1.1479</v>
      </c>
      <c r="S18" s="526">
        <v>1.1661</v>
      </c>
      <c r="T18" s="526">
        <v>1.1842</v>
      </c>
      <c r="U18" s="526">
        <v>1.1978</v>
      </c>
      <c r="V18" s="526">
        <v>1.2059</v>
      </c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1.2148</v>
      </c>
      <c r="C20" s="517"/>
      <c r="D20" s="526">
        <v>1</v>
      </c>
      <c r="E20" s="526">
        <v>0.9996</v>
      </c>
      <c r="F20" s="526">
        <v>0.9995</v>
      </c>
      <c r="G20" s="526">
        <v>1.0007</v>
      </c>
      <c r="H20" s="526">
        <v>0.9918</v>
      </c>
      <c r="I20" s="526">
        <v>1.0042</v>
      </c>
      <c r="J20" s="1010">
        <v>1.0252</v>
      </c>
      <c r="K20" s="526">
        <v>1.0528</v>
      </c>
      <c r="L20" s="526">
        <v>1.0642</v>
      </c>
      <c r="M20" s="526">
        <v>1.0836</v>
      </c>
      <c r="N20" s="526">
        <v>1.1</v>
      </c>
      <c r="O20" s="526">
        <v>1.1203</v>
      </c>
      <c r="P20" s="526">
        <v>1.1334</v>
      </c>
      <c r="Q20" s="526">
        <v>1.148</v>
      </c>
      <c r="R20" s="526">
        <v>1.1491</v>
      </c>
      <c r="S20" s="526">
        <v>1.1749</v>
      </c>
      <c r="T20" s="526">
        <v>1.1901</v>
      </c>
      <c r="U20" s="526">
        <v>1.2102</v>
      </c>
      <c r="V20" s="526">
        <v>1.2148</v>
      </c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8:29" ht="12.75">
      <c r="R21" s="508" t="s">
        <v>395</v>
      </c>
      <c r="Z21" s="508" t="s">
        <v>395</v>
      </c>
      <c r="AC21" s="508" t="s">
        <v>395</v>
      </c>
    </row>
    <row r="22" spans="18:29" ht="12.75">
      <c r="R22" s="508" t="s">
        <v>395</v>
      </c>
      <c r="Z22" s="508" t="s">
        <v>395</v>
      </c>
      <c r="AC22" s="508" t="s">
        <v>395</v>
      </c>
    </row>
    <row r="23" ht="12.75">
      <c r="AE23" s="528"/>
    </row>
    <row r="24" ht="12.75">
      <c r="AE24" s="528"/>
    </row>
    <row r="25" ht="12.75">
      <c r="AE25" s="528"/>
    </row>
    <row r="26" ht="12.75">
      <c r="AE26" s="528"/>
    </row>
    <row r="27" ht="12.75">
      <c r="AE27" s="528"/>
    </row>
    <row r="28" ht="12.75">
      <c r="AE28" s="528"/>
    </row>
    <row r="29" ht="12.75">
      <c r="AE29" s="528"/>
    </row>
    <row r="30" ht="12.75">
      <c r="AE30" s="528"/>
    </row>
    <row r="31" ht="12.75">
      <c r="AE31" s="528"/>
    </row>
    <row r="32" ht="12.75">
      <c r="AE32" s="528"/>
    </row>
    <row r="33" ht="12.75">
      <c r="AE33" s="528"/>
    </row>
    <row r="34" ht="12.75">
      <c r="AE34" s="528"/>
    </row>
    <row r="35" ht="12.75">
      <c r="AE35" s="528"/>
    </row>
    <row r="36" ht="12.75">
      <c r="AE36" s="528"/>
    </row>
    <row r="37" ht="12.75">
      <c r="AE37" s="528"/>
    </row>
    <row r="38" ht="12.75">
      <c r="AE38" s="528"/>
    </row>
    <row r="39" ht="12.75">
      <c r="AE39" s="5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532" customWidth="1"/>
    <col min="2" max="2" width="45.8515625" style="532" customWidth="1"/>
    <col min="3" max="3" width="11.421875" style="532" customWidth="1"/>
    <col min="4" max="4" width="44.7109375" style="532" bestFit="1" customWidth="1"/>
    <col min="5" max="5" width="11.421875" style="532" customWidth="1"/>
    <col min="6" max="6" width="12.140625" style="532" customWidth="1"/>
    <col min="7" max="7" width="11.421875" style="532" customWidth="1"/>
    <col min="8" max="8" width="12.00390625" style="532" customWidth="1"/>
    <col min="9" max="14" width="11.421875" style="532" customWidth="1"/>
    <col min="15" max="15" width="12.7109375" style="532" bestFit="1" customWidth="1"/>
    <col min="16" max="16384" width="11.421875" style="532" customWidth="1"/>
  </cols>
  <sheetData>
    <row r="2" spans="2:4" ht="21">
      <c r="B2" s="587" t="s">
        <v>385</v>
      </c>
      <c r="C2" s="588"/>
      <c r="D2" s="589"/>
    </row>
    <row r="3" spans="2:4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4" ht="18.75">
      <c r="B4" s="588" t="str">
        <f>+Factores!A2</f>
        <v>Vigente a partir del 04/Jul/2022</v>
      </c>
      <c r="C4" s="589"/>
      <c r="D4" s="589"/>
    </row>
    <row r="5" spans="2:4" ht="18.75">
      <c r="B5" s="588"/>
      <c r="C5" s="589"/>
      <c r="D5" s="589"/>
    </row>
    <row r="6" spans="2:8" ht="18.75">
      <c r="B6" s="1035" t="s">
        <v>403</v>
      </c>
      <c r="C6" s="1036"/>
      <c r="D6" s="1036"/>
      <c r="E6" s="1036"/>
      <c r="F6" s="1036"/>
      <c r="G6" s="1036"/>
      <c r="H6" s="1036"/>
    </row>
    <row r="7" spans="2:10" ht="12.75">
      <c r="B7" s="533"/>
      <c r="C7" s="533"/>
      <c r="D7" s="533"/>
      <c r="E7" s="534"/>
      <c r="F7" s="534"/>
      <c r="G7" s="534"/>
      <c r="H7" s="534"/>
      <c r="I7" s="534"/>
      <c r="J7" s="534"/>
    </row>
    <row r="8" spans="2:10" ht="12.75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10" ht="12.75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 ht="12.75">
      <c r="B10" s="535"/>
      <c r="C10" s="892" t="s">
        <v>320</v>
      </c>
      <c r="D10" s="536" t="s">
        <v>321</v>
      </c>
      <c r="E10" s="913">
        <f>+ROUND('Resolución 138-2019-OS_CD'!E7*Factores!$B$20,2)</f>
        <v>7.07</v>
      </c>
      <c r="F10" s="913">
        <f>+ROUND('Resolución 138-2019-OS_CD'!F7*Factores!$B$20,2)</f>
        <v>6</v>
      </c>
      <c r="G10" s="913">
        <f>+ROUND('Resolución 138-2019-OS_CD'!G7*Factores!$B$20,2)</f>
        <v>5.95</v>
      </c>
      <c r="H10" s="913">
        <f>+ROUND('Resolución 138-2019-OS_CD'!H7*Factores!$B$20,2)</f>
        <v>6.01</v>
      </c>
      <c r="I10" s="534"/>
      <c r="L10" s="590">
        <v>5.06</v>
      </c>
      <c r="M10" s="590">
        <v>4.81</v>
      </c>
      <c r="N10" s="590">
        <v>4.6</v>
      </c>
      <c r="O10" s="590">
        <v>4.42</v>
      </c>
      <c r="Q10" s="590">
        <f aca="true" t="shared" si="0" ref="Q10:T17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 ht="12.75">
      <c r="B11" s="537"/>
      <c r="C11" s="893"/>
      <c r="D11" s="539" t="s">
        <v>322</v>
      </c>
      <c r="E11" s="913">
        <f>+ROUND('Resolución 138-2019-OS_CD'!E8*Factores!$B$20,2)</f>
        <v>9.63</v>
      </c>
      <c r="F11" s="913">
        <f>+ROUND('Resolución 138-2019-OS_CD'!F8*Factores!$B$20,2)</f>
        <v>8.32</v>
      </c>
      <c r="G11" s="913">
        <f>+ROUND('Resolución 138-2019-OS_CD'!G8*Factores!$B$20,2)</f>
        <v>8.25</v>
      </c>
      <c r="H11" s="913">
        <f>+ROUND('Resolución 138-2019-OS_CD'!H8*Factores!$B$20,2)</f>
        <v>8.32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 ht="12.75">
      <c r="B12" s="537" t="s">
        <v>323</v>
      </c>
      <c r="C12" s="893"/>
      <c r="D12" s="539" t="s">
        <v>324</v>
      </c>
      <c r="E12" s="913">
        <f>+ROUND('Resolución 138-2019-OS_CD'!E9*Factores!$B$20,2)</f>
        <v>10.36</v>
      </c>
      <c r="F12" s="913">
        <f>+ROUND('Resolución 138-2019-OS_CD'!F9*Factores!$B$20,2)</f>
        <v>9.01</v>
      </c>
      <c r="G12" s="913">
        <f>+ROUND('Resolución 138-2019-OS_CD'!G9*Factores!$B$20,2)</f>
        <v>8.94</v>
      </c>
      <c r="H12" s="913">
        <f>+ROUND('Resolución 138-2019-OS_CD'!H9*Factores!$B$20,2)</f>
        <v>8.99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 ht="12.75">
      <c r="B13" s="537" t="s">
        <v>325</v>
      </c>
      <c r="C13" s="893"/>
      <c r="D13" s="539" t="s">
        <v>326</v>
      </c>
      <c r="E13" s="913">
        <f>+ROUND('Resolución 138-2019-OS_CD'!E10*Factores!$B$20,2)</f>
        <v>26.32</v>
      </c>
      <c r="F13" s="913">
        <f>+ROUND('Resolución 138-2019-OS_CD'!F10*Factores!$B$20,2)</f>
        <v>26.51</v>
      </c>
      <c r="G13" s="913">
        <f>+ROUND('Resolución 138-2019-OS_CD'!G10*Factores!$B$20,2)</f>
        <v>26.48</v>
      </c>
      <c r="H13" s="913">
        <f>+ROUND('Resolución 138-2019-OS_CD'!H10*Factores!$B$20,2)</f>
        <v>25.97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 ht="12.75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8.53</v>
      </c>
      <c r="F14" s="913">
        <f>+ROUND('Resolución 138-2019-OS_CD'!F11*Factores!$B$20,2)</f>
        <v>7.37</v>
      </c>
      <c r="G14" s="913">
        <f>+ROUND('Resolución 138-2019-OS_CD'!G11*Factores!$B$20,2)</f>
        <v>7.31</v>
      </c>
      <c r="H14" s="913">
        <f>+ROUND('Resolución 138-2019-OS_CD'!H11*Factores!$B$20,2)</f>
        <v>7.26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 ht="12.75">
      <c r="B15" s="540"/>
      <c r="C15" s="538"/>
      <c r="D15" s="539" t="s">
        <v>322</v>
      </c>
      <c r="E15" s="913">
        <f>+ROUND('Resolución 138-2019-OS_CD'!E12*Factores!$B$20,2)</f>
        <v>11.04</v>
      </c>
      <c r="F15" s="913">
        <f>+ROUND('Resolución 138-2019-OS_CD'!F12*Factores!$B$20,2)</f>
        <v>9.41</v>
      </c>
      <c r="G15" s="913">
        <f>+ROUND('Resolución 138-2019-OS_CD'!G12*Factores!$B$20,2)</f>
        <v>9.33</v>
      </c>
      <c r="H15" s="913">
        <f>+ROUND('Resolución 138-2019-OS_CD'!H12*Factores!$B$20,2)</f>
        <v>9.48</v>
      </c>
      <c r="I15" s="534"/>
      <c r="L15" s="590">
        <v>8.05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 ht="12.75">
      <c r="B16" s="537"/>
      <c r="C16" s="538"/>
      <c r="D16" s="539" t="s">
        <v>324</v>
      </c>
      <c r="E16" s="913">
        <f>+ROUND('Resolución 138-2019-OS_CD'!E13*Factores!$B$20,2)</f>
        <v>11.87</v>
      </c>
      <c r="F16" s="913">
        <f>+ROUND('Resolución 138-2019-OS_CD'!F13*Factores!$B$20,2)</f>
        <v>10.35</v>
      </c>
      <c r="G16" s="913">
        <f>+ROUND('Resolución 138-2019-OS_CD'!G13*Factores!$B$20,2)</f>
        <v>10.27</v>
      </c>
      <c r="H16" s="913">
        <f>+ROUND('Resolución 138-2019-OS_CD'!H13*Factores!$B$20,2)</f>
        <v>10.24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 ht="12.75">
      <c r="B17" s="541"/>
      <c r="C17" s="542"/>
      <c r="D17" s="543" t="s">
        <v>326</v>
      </c>
      <c r="E17" s="576">
        <f>+ROUND('Resolución 138-2019-OS_CD'!E14*Factores!$B$20,2)</f>
        <v>32.12</v>
      </c>
      <c r="F17" s="576">
        <f>+ROUND('Resolución 138-2019-OS_CD'!F14*Factores!$B$20,2)</f>
        <v>32.29</v>
      </c>
      <c r="G17" s="576">
        <f>+ROUND('Resolución 138-2019-OS_CD'!G14*Factores!$B$20,2)</f>
        <v>32.28</v>
      </c>
      <c r="H17" s="576">
        <f>+ROUND('Resolución 138-2019-OS_CD'!H14*Factores!$B$20,2)</f>
        <v>31.96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 ht="12.75">
      <c r="B18" s="885"/>
      <c r="C18" s="548"/>
      <c r="D18" s="548"/>
      <c r="E18" s="887"/>
      <c r="F18" s="887"/>
      <c r="G18" s="887"/>
      <c r="H18" s="887"/>
      <c r="K18" s="592">
        <f>+SUM(E10:H17)</f>
        <v>443.23999999999995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 ht="12.75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0" ht="12.75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0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0" ht="12.75">
      <c r="B22" s="544"/>
      <c r="C22" s="895" t="s">
        <v>320</v>
      </c>
      <c r="D22" s="545" t="s">
        <v>321</v>
      </c>
      <c r="E22" s="1006">
        <f>+ROUND('Resolución 138-2019-OS_CD'!E18*Factores!$B$20,2)</f>
        <v>7.28</v>
      </c>
      <c r="F22" s="914">
        <f>+ROUND('Resolución 138-2019-OS_CD'!F18*Factores!$B$20,2)</f>
        <v>7.4</v>
      </c>
      <c r="G22" s="914">
        <f>+ROUND('Resolución 138-2019-OS_CD'!G18*Factores!$B$20,2)</f>
        <v>7.62</v>
      </c>
      <c r="H22" s="914">
        <f>+ROUND('Resolución 138-2019-OS_CD'!H18*Factores!$B$20,2)</f>
        <v>6.96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aca="true" t="shared" si="1" ref="Q22:Q29">+IF(L22=E22,0,1)</f>
        <v>1</v>
      </c>
      <c r="R22" s="590">
        <f aca="true" t="shared" si="2" ref="R22:R29">+IF(M22=F22,0,1)</f>
        <v>1</v>
      </c>
      <c r="S22" s="590">
        <f aca="true" t="shared" si="3" ref="S22:S29">+IF(N22=G22,0,1)</f>
        <v>1</v>
      </c>
      <c r="T22" s="590">
        <f aca="true" t="shared" si="4" ref="T22:T29">+IF(O22=H22,0,1)</f>
        <v>1</v>
      </c>
    </row>
    <row r="23" spans="2:20" ht="12.75">
      <c r="B23" s="537"/>
      <c r="C23" s="893"/>
      <c r="D23" s="545" t="s">
        <v>322</v>
      </c>
      <c r="E23" s="1006">
        <f>+ROUND('Resolución 138-2019-OS_CD'!E19*Factores!$B$20,2)</f>
        <v>9.73</v>
      </c>
      <c r="F23" s="914">
        <f>+ROUND('Resolución 138-2019-OS_CD'!F19*Factores!$B$20,2)</f>
        <v>10.05</v>
      </c>
      <c r="G23" s="914">
        <f>+ROUND('Resolución 138-2019-OS_CD'!G19*Factores!$B$20,2)</f>
        <v>10.33</v>
      </c>
      <c r="H23" s="914">
        <f>+ROUND('Resolución 138-2019-OS_CD'!H19*Factores!$B$20,2)</f>
        <v>9.32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0" ht="12.75">
      <c r="B24" s="537" t="s">
        <v>323</v>
      </c>
      <c r="C24" s="893"/>
      <c r="D24" s="545" t="s">
        <v>324</v>
      </c>
      <c r="E24" s="1006">
        <f>+ROUND('Resolución 138-2019-OS_CD'!E20*Factores!$B$20,2)</f>
        <v>10.5</v>
      </c>
      <c r="F24" s="914">
        <f>+ROUND('Resolución 138-2019-OS_CD'!F20*Factores!$B$20,2)</f>
        <v>10.8</v>
      </c>
      <c r="G24" s="914">
        <f>+ROUND('Resolución 138-2019-OS_CD'!G20*Factores!$B$20,2)</f>
        <v>11.08</v>
      </c>
      <c r="H24" s="914">
        <f>+ROUND('Resolución 138-2019-OS_CD'!H20*Factores!$B$20,2)</f>
        <v>10.07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0" ht="12.75">
      <c r="B25" s="537" t="s">
        <v>325</v>
      </c>
      <c r="C25" s="893"/>
      <c r="D25" s="545" t="s">
        <v>326</v>
      </c>
      <c r="E25" s="1006">
        <f>+ROUND('Resolución 138-2019-OS_CD'!E21*Factores!$B$20,2)</f>
        <v>29.3</v>
      </c>
      <c r="F25" s="914">
        <f>+ROUND('Resolución 138-2019-OS_CD'!F21*Factores!$B$20,2)</f>
        <v>26.43</v>
      </c>
      <c r="G25" s="914">
        <f>+ROUND('Resolución 138-2019-OS_CD'!G21*Factores!$B$20,2)</f>
        <v>26.51</v>
      </c>
      <c r="H25" s="914">
        <f>+ROUND('Resolución 138-2019-OS_CD'!H21*Factores!$B$20,2)</f>
        <v>29.39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0" ht="12.75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9.01</v>
      </c>
      <c r="F26" s="914">
        <f>+ROUND('Resolución 138-2019-OS_CD'!F22*Factores!$B$20,2)</f>
        <v>8.93</v>
      </c>
      <c r="G26" s="914">
        <f>+ROUND('Resolución 138-2019-OS_CD'!G22*Factores!$B$20,2)</f>
        <v>9.18</v>
      </c>
      <c r="H26" s="914">
        <f>+ROUND('Resolución 138-2019-OS_CD'!H22*Factores!$B$20,2)</f>
        <v>8.65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0" ht="12.75">
      <c r="B27" s="537"/>
      <c r="C27" s="893"/>
      <c r="D27" s="545" t="s">
        <v>322</v>
      </c>
      <c r="E27" s="1006">
        <f>+ROUND('Resolución 138-2019-OS_CD'!E23*Factores!$B$20,2)</f>
        <v>11.26</v>
      </c>
      <c r="F27" s="914">
        <f>+ROUND('Resolución 138-2019-OS_CD'!F23*Factores!$B$20,2)</f>
        <v>11.54</v>
      </c>
      <c r="G27" s="914">
        <f>+ROUND('Resolución 138-2019-OS_CD'!G23*Factores!$B$20,2)</f>
        <v>11.87</v>
      </c>
      <c r="H27" s="914">
        <f>+ROUND('Resolución 138-2019-OS_CD'!H23*Factores!$B$20,2)</f>
        <v>10.78</v>
      </c>
      <c r="K27" s="534"/>
      <c r="L27" s="592">
        <v>7.88</v>
      </c>
      <c r="M27" s="592">
        <v>7.1</v>
      </c>
      <c r="N27" s="592">
        <v>8.72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0" ht="12.75">
      <c r="B28" s="537"/>
      <c r="C28" s="538"/>
      <c r="D28" s="545" t="s">
        <v>324</v>
      </c>
      <c r="E28" s="1006">
        <f>+ROUND('Resolución 138-2019-OS_CD'!E24*Factores!$B$20,2)</f>
        <v>12.27</v>
      </c>
      <c r="F28" s="914">
        <f>+ROUND('Resolución 138-2019-OS_CD'!F24*Factores!$B$20,2)</f>
        <v>12.39</v>
      </c>
      <c r="G28" s="914">
        <f>+ROUND('Resolución 138-2019-OS_CD'!G24*Factores!$B$20,2)</f>
        <v>12.73</v>
      </c>
      <c r="H28" s="914">
        <f>+ROUND('Resolución 138-2019-OS_CD'!H24*Factores!$B$20,2)</f>
        <v>11.78</v>
      </c>
      <c r="K28" s="534"/>
      <c r="L28" s="592">
        <v>8.22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0" ht="12.75">
      <c r="B29" s="541"/>
      <c r="C29" s="542"/>
      <c r="D29" s="546" t="s">
        <v>326</v>
      </c>
      <c r="E29" s="1006">
        <f>+ROUND('Resolución 138-2019-OS_CD'!E25*Factores!$B$20,2)</f>
        <v>36.47</v>
      </c>
      <c r="F29" s="914">
        <f>+ROUND('Resolución 138-2019-OS_CD'!F25*Factores!$B$20,2)</f>
        <v>32.17</v>
      </c>
      <c r="G29" s="914">
        <f>+ROUND('Resolución 138-2019-OS_CD'!G25*Factores!$B$20,2)</f>
        <v>32.2</v>
      </c>
      <c r="H29" s="914">
        <f>+ROUND('Resolución 138-2019-OS_CD'!H25*Factores!$B$20,2)</f>
        <v>36.67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0" ht="12.75">
      <c r="B30" s="885"/>
      <c r="C30" s="548"/>
      <c r="D30" s="548"/>
      <c r="E30" s="396"/>
      <c r="F30" s="557"/>
      <c r="G30" s="557"/>
      <c r="H30" s="557"/>
      <c r="K30" s="592">
        <f>+SUM(E22:H29)</f>
        <v>490.6699999999999</v>
      </c>
      <c r="L30" s="592"/>
      <c r="M30" s="592"/>
      <c r="N30" s="592"/>
      <c r="O30" s="592"/>
      <c r="Q30" s="590"/>
      <c r="R30" s="590"/>
      <c r="S30" s="590"/>
      <c r="T30" s="590"/>
    </row>
    <row r="31" spans="2:20" ht="12.75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0" ht="12.75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0" ht="12.75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0" ht="12.75">
      <c r="B34" s="544"/>
      <c r="C34" s="895" t="s">
        <v>320</v>
      </c>
      <c r="D34" s="545" t="s">
        <v>321</v>
      </c>
      <c r="E34" s="914">
        <f>+ROUND('Resolución 138-2019-OS_CD'!E29*Factores!$B$20,2)</f>
        <v>8.25</v>
      </c>
      <c r="F34" s="914">
        <f>+ROUND('Resolución 138-2019-OS_CD'!F29*Factores!$B$20,2)</f>
        <v>6.58</v>
      </c>
      <c r="G34" s="914">
        <f>+ROUND('Resolución 138-2019-OS_CD'!G29*Factores!$B$20,2)</f>
        <v>6.21</v>
      </c>
      <c r="H34" s="914">
        <f>+ROUND('Resolución 138-2019-OS_CD'!H29*Factores!$B$20,2)</f>
        <v>5.84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aca="true" t="shared" si="5" ref="Q34:T41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0" ht="12.75">
      <c r="B35" s="537"/>
      <c r="C35" s="893"/>
      <c r="D35" s="545" t="s">
        <v>322</v>
      </c>
      <c r="E35" s="914">
        <f>+ROUND('Resolución 138-2019-OS_CD'!E30*Factores!$B$20,2)</f>
        <v>11.13</v>
      </c>
      <c r="F35" s="914">
        <f>+ROUND('Resolución 138-2019-OS_CD'!F30*Factores!$B$20,2)</f>
        <v>9.03</v>
      </c>
      <c r="G35" s="914">
        <f>+ROUND('Resolución 138-2019-OS_CD'!G30*Factores!$B$20,2)</f>
        <v>8.55</v>
      </c>
      <c r="H35" s="914">
        <f>+ROUND('Resolución 138-2019-OS_CD'!H30*Factores!$B$20,2)</f>
        <v>8.1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0" ht="12.75">
      <c r="B36" s="537" t="s">
        <v>323</v>
      </c>
      <c r="C36" s="893"/>
      <c r="D36" s="545" t="s">
        <v>324</v>
      </c>
      <c r="E36" s="914">
        <f>+ROUND('Resolución 138-2019-OS_CD'!E31*Factores!$B$20,2)</f>
        <v>11.92</v>
      </c>
      <c r="F36" s="914">
        <f>+ROUND('Resolución 138-2019-OS_CD'!F31*Factores!$B$20,2)</f>
        <v>9.72</v>
      </c>
      <c r="G36" s="914">
        <f>+ROUND('Resolución 138-2019-OS_CD'!G31*Factores!$B$20,2)</f>
        <v>9.23</v>
      </c>
      <c r="H36" s="914">
        <f>+ROUND('Resolución 138-2019-OS_CD'!H31*Factores!$B$20,2)</f>
        <v>8.76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0" ht="12.75">
      <c r="B37" s="537" t="s">
        <v>325</v>
      </c>
      <c r="C37" s="893"/>
      <c r="D37" s="545" t="s">
        <v>326</v>
      </c>
      <c r="E37" s="914">
        <f>+ROUND('Resolución 138-2019-OS_CD'!E32*Factores!$B$20,2)</f>
        <v>26.73</v>
      </c>
      <c r="F37" s="914">
        <f>+ROUND('Resolución 138-2019-OS_CD'!F32*Factores!$B$20,2)</f>
        <v>26.15</v>
      </c>
      <c r="G37" s="914">
        <f>+ROUND('Resolución 138-2019-OS_CD'!G32*Factores!$B$20,2)</f>
        <v>26.03</v>
      </c>
      <c r="H37" s="914">
        <f>+ROUND('Resolución 138-2019-OS_CD'!H32*Factores!$B$20,2)</f>
        <v>25.91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0" ht="12.75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9.95</v>
      </c>
      <c r="F38" s="914">
        <f>+ROUND('Resolución 138-2019-OS_CD'!F33*Factores!$B$20,2)</f>
        <v>7.93</v>
      </c>
      <c r="G38" s="914">
        <f>+ROUND('Resolución 138-2019-OS_CD'!G33*Factores!$B$20,2)</f>
        <v>7.48</v>
      </c>
      <c r="H38" s="914">
        <f>+ROUND('Resolución 138-2019-OS_CD'!H33*Factores!$B$20,2)</f>
        <v>7.06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0" ht="12.75">
      <c r="B39" s="537"/>
      <c r="C39" s="538"/>
      <c r="D39" s="545" t="s">
        <v>322</v>
      </c>
      <c r="E39" s="914">
        <f>+ROUND('Resolución 138-2019-OS_CD'!E34*Factores!$B$20,2)</f>
        <v>12.83</v>
      </c>
      <c r="F39" s="914">
        <f>+ROUND('Resolución 138-2019-OS_CD'!F34*Factores!$B$20,2)</f>
        <v>10.31</v>
      </c>
      <c r="G39" s="914">
        <f>+ROUND('Resolución 138-2019-OS_CD'!G34*Factores!$B$20,2)</f>
        <v>9.75</v>
      </c>
      <c r="H39" s="914">
        <f>+ROUND('Resolución 138-2019-OS_CD'!H34*Factores!$B$20,2)</f>
        <v>9.22</v>
      </c>
      <c r="K39" s="534"/>
      <c r="L39" s="592">
        <v>9.29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0" ht="12.75">
      <c r="B40" s="537"/>
      <c r="C40" s="538"/>
      <c r="D40" s="545" t="s">
        <v>324</v>
      </c>
      <c r="E40" s="914">
        <f>+ROUND('Resolución 138-2019-OS_CD'!E35*Factores!$B$20,2)</f>
        <v>13.73</v>
      </c>
      <c r="F40" s="914">
        <f>+ROUND('Resolución 138-2019-OS_CD'!F35*Factores!$B$20,2)</f>
        <v>11.12</v>
      </c>
      <c r="G40" s="914">
        <f>+ROUND('Resolución 138-2019-OS_CD'!G35*Factores!$B$20,2)</f>
        <v>10.53</v>
      </c>
      <c r="H40" s="914">
        <f>+ROUND('Resolución 138-2019-OS_CD'!H35*Factores!$B$20,2)</f>
        <v>9.97</v>
      </c>
      <c r="K40" s="534"/>
      <c r="L40" s="592">
        <v>9.54</v>
      </c>
      <c r="M40" s="592">
        <v>8.13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 ht="12.75">
      <c r="B41" s="541"/>
      <c r="C41" s="542"/>
      <c r="D41" s="546" t="s">
        <v>326</v>
      </c>
      <c r="E41" s="914">
        <f>+ROUND('Resolución 138-2019-OS_CD'!E36*Factores!$B$20,2)</f>
        <v>32.3</v>
      </c>
      <c r="F41" s="914">
        <f>+ROUND('Resolución 138-2019-OS_CD'!F36*Factores!$B$20,2)</f>
        <v>32.05</v>
      </c>
      <c r="G41" s="914">
        <f>+ROUND('Resolución 138-2019-OS_CD'!G36*Factores!$B$20,2)</f>
        <v>32</v>
      </c>
      <c r="H41" s="914">
        <f>+ROUND('Resolución 138-2019-OS_CD'!H36*Factores!$B$20,2)</f>
        <v>31.94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 ht="12.75">
      <c r="B42" s="885"/>
      <c r="C42" s="548"/>
      <c r="D42" s="548"/>
      <c r="E42" s="887"/>
      <c r="F42" s="887"/>
      <c r="G42" s="887"/>
      <c r="H42" s="887"/>
      <c r="K42" s="592">
        <f>+SUM(E34:H41)</f>
        <v>456.31000000000006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 ht="12.75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0" ht="12.75" customHeight="1">
      <c r="B44" s="623"/>
      <c r="C44" s="624"/>
      <c r="D44" s="624" t="s">
        <v>50</v>
      </c>
      <c r="E44" s="1043" t="s">
        <v>318</v>
      </c>
      <c r="F44" s="1043"/>
      <c r="G44" s="1044"/>
      <c r="H44" s="973"/>
      <c r="K44" s="534"/>
      <c r="L44" s="534"/>
      <c r="Q44" s="590"/>
      <c r="R44" s="590"/>
      <c r="S44" s="590"/>
      <c r="T44" s="590"/>
    </row>
    <row r="45" spans="2:20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0" ht="12.75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0" ht="12.75">
      <c r="B47" s="547"/>
      <c r="C47" s="898" t="s">
        <v>320</v>
      </c>
      <c r="D47" s="549" t="s">
        <v>321</v>
      </c>
      <c r="E47" s="552">
        <f>+ROUND('Resolución 138-2019-OS_CD'!E41*Factores!$B$20,2)</f>
        <v>6.99</v>
      </c>
      <c r="F47" s="552">
        <f>+ROUND('Resolución 138-2019-OS_CD'!F41*Factores!$B$20,2)</f>
        <v>6.77</v>
      </c>
      <c r="G47" s="989">
        <f>+ROUND('Resolución 138-2019-OS_CD'!G41*Factores!$B$20,2)</f>
        <v>11.05</v>
      </c>
      <c r="K47" s="534"/>
      <c r="L47" s="592">
        <v>5</v>
      </c>
      <c r="M47" s="592">
        <v>4.61</v>
      </c>
      <c r="N47" s="592">
        <v>4.93</v>
      </c>
      <c r="O47" s="592">
        <v>7.97</v>
      </c>
      <c r="Q47" s="590">
        <f aca="true" t="shared" si="6" ref="Q47:Q54">+IF(L47=E47,0,1)</f>
        <v>1</v>
      </c>
      <c r="R47" s="590" t="e">
        <f>+IF(M47=#REF!,0,1)</f>
        <v>#REF!</v>
      </c>
      <c r="S47" s="590">
        <f aca="true" t="shared" si="7" ref="S47:T54">+IF(N47=F47,0,1)</f>
        <v>1</v>
      </c>
      <c r="T47" s="590">
        <f t="shared" si="7"/>
        <v>1</v>
      </c>
    </row>
    <row r="48" spans="2:20" ht="12.75">
      <c r="B48" s="537"/>
      <c r="C48" s="893"/>
      <c r="D48" s="545" t="s">
        <v>322</v>
      </c>
      <c r="E48" s="552">
        <f>+ROUND('Resolución 138-2019-OS_CD'!E42*Factores!$B$20,2)</f>
        <v>9.52</v>
      </c>
      <c r="F48" s="552">
        <f>+ROUND('Resolución 138-2019-OS_CD'!F42*Factores!$B$20,2)</f>
        <v>9.27</v>
      </c>
      <c r="G48" s="989">
        <f>+ROUND('Resolución 138-2019-OS_CD'!G42*Factores!$B$20,2)</f>
        <v>14.65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0" ht="12.75">
      <c r="B49" s="537" t="s">
        <v>323</v>
      </c>
      <c r="C49" s="893"/>
      <c r="D49" s="545" t="s">
        <v>324</v>
      </c>
      <c r="E49" s="552">
        <f>+ROUND('Resolución 138-2019-OS_CD'!E43*Factores!$B$20,2)</f>
        <v>10.25</v>
      </c>
      <c r="F49" s="552">
        <f>+ROUND('Resolución 138-2019-OS_CD'!F43*Factores!$B$20,2)</f>
        <v>9.97</v>
      </c>
      <c r="G49" s="989">
        <f>+ROUND('Resolución 138-2019-OS_CD'!G43*Factores!$B$20,2)</f>
        <v>15.61</v>
      </c>
      <c r="K49" s="534"/>
      <c r="L49" s="592">
        <v>6.46</v>
      </c>
      <c r="M49" s="592">
        <v>5.93</v>
      </c>
      <c r="N49" s="592">
        <v>6.37</v>
      </c>
      <c r="O49" s="592">
        <v>9.97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0" ht="12.75">
      <c r="B50" s="537" t="s">
        <v>325</v>
      </c>
      <c r="C50" s="893"/>
      <c r="D50" s="545" t="s">
        <v>326</v>
      </c>
      <c r="E50" s="552">
        <f>+ROUND('Resolución 138-2019-OS_CD'!E44*Factores!$B$20,2)</f>
        <v>26.29</v>
      </c>
      <c r="F50" s="552">
        <f>+ROUND('Resolución 138-2019-OS_CD'!F44*Factores!$B$20,2)</f>
        <v>26.23</v>
      </c>
      <c r="G50" s="989">
        <f>+ROUND('Resolución 138-2019-OS_CD'!G44*Factores!$B$20,2)</f>
        <v>27.66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0" ht="12.75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8.42</v>
      </c>
      <c r="F51" s="552">
        <f>+ROUND('Resolución 138-2019-OS_CD'!F45*Factores!$B$20,2)</f>
        <v>8.16</v>
      </c>
      <c r="G51" s="989">
        <f>+ROUND('Resolución 138-2019-OS_CD'!G45*Factores!$B$20,2)</f>
        <v>13.33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0" ht="12.75">
      <c r="B52" s="537"/>
      <c r="C52" s="538"/>
      <c r="D52" s="536" t="s">
        <v>322</v>
      </c>
      <c r="E52" s="552">
        <f>+ROUND('Resolución 138-2019-OS_CD'!E46*Factores!$B$20,2)</f>
        <v>10.92</v>
      </c>
      <c r="F52" s="552">
        <f>+ROUND('Resolución 138-2019-OS_CD'!F46*Factores!$B$20,2)</f>
        <v>10.61</v>
      </c>
      <c r="G52" s="989">
        <f>+ROUND('Resolución 138-2019-OS_CD'!G46*Factores!$B$20,2)</f>
        <v>17.04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0" ht="12.75">
      <c r="B53" s="537"/>
      <c r="C53" s="538"/>
      <c r="D53" s="536" t="s">
        <v>324</v>
      </c>
      <c r="E53" s="552">
        <f>+ROUND('Resolución 138-2019-OS_CD'!E47*Factores!$B$20,2)</f>
        <v>11.75</v>
      </c>
      <c r="F53" s="552">
        <f>+ROUND('Resolución 138-2019-OS_CD'!F47*Factores!$B$20,2)</f>
        <v>11.42</v>
      </c>
      <c r="G53" s="989">
        <f>+ROUND('Resolución 138-2019-OS_CD'!G47*Factores!$B$20,2)</f>
        <v>18.11</v>
      </c>
      <c r="K53" s="534"/>
      <c r="L53" s="592">
        <v>8.24</v>
      </c>
      <c r="M53" s="592">
        <v>7.55</v>
      </c>
      <c r="N53" s="592">
        <v>8.13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1" ht="12.75">
      <c r="B54" s="541"/>
      <c r="C54" s="542"/>
      <c r="D54" s="546" t="s">
        <v>326</v>
      </c>
      <c r="E54" s="552">
        <f>+ROUND('Resolución 138-2019-OS_CD'!E48*Factores!$B$20,2)</f>
        <v>32.11</v>
      </c>
      <c r="F54" s="552">
        <f>+ROUND('Resolución 138-2019-OS_CD'!F48*Factores!$B$20,2)</f>
        <v>32.08</v>
      </c>
      <c r="G54" s="989">
        <f>+ROUND('Resolución 138-2019-OS_CD'!G48*Factores!$B$20,2)</f>
        <v>32.71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1" ht="12.75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380.91999999999996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1" ht="12.75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10" ht="12.75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10" ht="12.75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10" ht="12.75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10" ht="12.75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 ht="12.75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57.14</v>
      </c>
      <c r="G61" s="552">
        <f>+ROUND('Resolución 138-2019-OS_CD'!G54*Factores!$B$20,2)</f>
        <v>53.24</v>
      </c>
      <c r="H61" s="552">
        <f>+ROUND('Resolución 138-2019-OS_CD'!H54*Factores!$B$20,2)</f>
        <v>57.1</v>
      </c>
      <c r="I61" s="389">
        <f>+ROUND('Resolución 138-2019-OS_CD'!I54*Factores!$B$20,2)</f>
        <v>54.11</v>
      </c>
      <c r="J61" s="389">
        <f>+ROUND('Resolución 138-2019-OS_CD'!J54*Factores!$B$20,2)</f>
        <v>57.92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>+IF(M61=G61,0,1)</f>
        <v>1</v>
      </c>
      <c r="T61" s="560">
        <f>+IF(N61=H61,0,1)</f>
        <v>1</v>
      </c>
      <c r="U61" s="560">
        <f>+IF(O61=I61,0,1)</f>
        <v>1</v>
      </c>
      <c r="V61" s="560">
        <f>+IF(P61=J61,0,1)</f>
        <v>1</v>
      </c>
    </row>
    <row r="62" spans="2:22" ht="12.75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54.23</v>
      </c>
      <c r="G62" s="552">
        <f>+ROUND('Resolución 138-2019-OS_CD'!G55*Factores!$B$20,2)</f>
        <v>54.23</v>
      </c>
      <c r="H62" s="552">
        <f>+ROUND('Resolución 138-2019-OS_CD'!H55*Factores!$B$20,2)</f>
        <v>57.87</v>
      </c>
      <c r="I62" s="389">
        <f>+ROUND('Resolución 138-2019-OS_CD'!I55*Factores!$B$20,2)</f>
        <v>56.35</v>
      </c>
      <c r="J62" s="389">
        <f>+ROUND('Resolución 138-2019-OS_CD'!J55*Factores!$B$20,2)</f>
        <v>59.93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>+IF(L62=F62,0,1)</f>
        <v>1</v>
      </c>
      <c r="S62" s="560">
        <f>+IF(M62=G62,0,1)</f>
        <v>1</v>
      </c>
      <c r="T62" s="560">
        <f>+IF(N62=H62,0,1)</f>
        <v>1</v>
      </c>
      <c r="U62" s="560">
        <f>+IF(O62=I62,0,1)</f>
        <v>1</v>
      </c>
      <c r="V62" s="560">
        <f>+IF(P62=J62,0,1)</f>
        <v>1</v>
      </c>
    </row>
    <row r="63" spans="2:22" ht="12.75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54.23</v>
      </c>
      <c r="G63" s="552">
        <f>+ROUND('Resolución 138-2019-OS_CD'!G56*Factores!$B$20,2)</f>
        <v>54.23</v>
      </c>
      <c r="H63" s="552">
        <f>+ROUND('Resolución 138-2019-OS_CD'!H56*Factores!$B$20,2)</f>
        <v>57.87</v>
      </c>
      <c r="I63" s="389">
        <f>+ROUND('Resolución 138-2019-OS_CD'!I56*Factores!$B$20,2)</f>
        <v>56.35</v>
      </c>
      <c r="J63" s="389">
        <f>+ROUND('Resolución 138-2019-OS_CD'!J56*Factores!$B$20,2)</f>
        <v>59.93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>+IF(L63=F63,0,1)</f>
        <v>1</v>
      </c>
      <c r="S63" s="560">
        <f>+IF(M63=G63,0,1)</f>
        <v>1</v>
      </c>
      <c r="T63" s="560">
        <f>+IF(N63=H63,0,1)</f>
        <v>1</v>
      </c>
      <c r="U63" s="560">
        <f>+IF(O63=I63,0,1)</f>
        <v>1</v>
      </c>
      <c r="V63" s="560">
        <f>+IF(P63=J63,0,1)</f>
        <v>1</v>
      </c>
    </row>
    <row r="64" spans="2:22" ht="12.75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94.12</v>
      </c>
      <c r="G64" s="552">
        <f>+ROUND('Resolución 138-2019-OS_CD'!G57*Factores!$B$20,2)</f>
        <v>94.12</v>
      </c>
      <c r="H64" s="552">
        <f>+ROUND('Resolución 138-2019-OS_CD'!H57*Factores!$B$20,2)</f>
        <v>101.39</v>
      </c>
      <c r="I64" s="389">
        <f>+ROUND('Resolución 138-2019-OS_CD'!I57*Factores!$B$20,2)</f>
        <v>95.81</v>
      </c>
      <c r="J64" s="389">
        <f>+ROUND('Resolución 138-2019-OS_CD'!J57*Factores!$B$20,2)</f>
        <v>102.99</v>
      </c>
      <c r="K64" s="560"/>
      <c r="L64" s="560">
        <v>74.99</v>
      </c>
      <c r="M64" s="560">
        <v>74.99</v>
      </c>
      <c r="N64" s="560">
        <v>79.69</v>
      </c>
      <c r="O64" s="560">
        <v>74.13</v>
      </c>
      <c r="P64" s="560">
        <v>78.67</v>
      </c>
      <c r="R64" s="560">
        <f>+IF(L64=F64,0,1)</f>
        <v>1</v>
      </c>
      <c r="S64" s="560">
        <f>+IF(M64=G64,0,1)</f>
        <v>1</v>
      </c>
      <c r="T64" s="560">
        <f>+IF(N64=H64,0,1)</f>
        <v>1</v>
      </c>
      <c r="U64" s="560">
        <f>+IF(O64=I64,0,1)</f>
        <v>1</v>
      </c>
      <c r="V64" s="560">
        <f>+IF(P64=J64,0,1)</f>
        <v>1</v>
      </c>
    </row>
    <row r="65" spans="2:22" ht="12.75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70.69</v>
      </c>
      <c r="G65" s="552">
        <f>+ROUND('Resolución 138-2019-OS_CD'!G58*Factores!$B$20,2)</f>
        <v>70.69</v>
      </c>
      <c r="H65" s="552">
        <f>+ROUND('Resolución 138-2019-OS_CD'!H58*Factores!$B$20,2)</f>
        <v>76.44</v>
      </c>
      <c r="I65" s="389">
        <f>+ROUND('Resolución 138-2019-OS_CD'!I58*Factores!$B$20,2)</f>
        <v>71.22</v>
      </c>
      <c r="J65" s="389">
        <f>+ROUND('Resolución 138-2019-OS_CD'!J58*Factores!$B$20,2)</f>
        <v>77.01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>+IF(L65=F65,0,1)</f>
        <v>1</v>
      </c>
      <c r="S65" s="560">
        <f>+IF(M65=G65,0,1)</f>
        <v>1</v>
      </c>
      <c r="T65" s="560">
        <f>+IF(N65=H65,0,1)</f>
        <v>1</v>
      </c>
      <c r="U65" s="560">
        <f>+IF(O65=I65,0,1)</f>
        <v>1</v>
      </c>
      <c r="V65" s="560">
        <f>+IF(P65=J65,0,1)</f>
        <v>1</v>
      </c>
    </row>
    <row r="66" spans="2:23" ht="12.75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70.69</v>
      </c>
      <c r="G66" s="552">
        <f>+ROUND('Resolución 138-2019-OS_CD'!G59*Factores!$B$20,2)</f>
        <v>70.69</v>
      </c>
      <c r="H66" s="552">
        <f>+ROUND('Resolución 138-2019-OS_CD'!H59*Factores!$B$20,2)</f>
        <v>76.44</v>
      </c>
      <c r="I66" s="389">
        <f>+ROUND('Resolución 138-2019-OS_CD'!I59*Factores!$B$20,2)</f>
        <v>71.22</v>
      </c>
      <c r="J66" s="389">
        <f>+ROUND('Resolución 138-2019-OS_CD'!J59*Factores!$B$20,2)</f>
        <v>77.01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>+IF(L66=F66,0,1)</f>
        <v>1</v>
      </c>
      <c r="S66" s="560">
        <f>+IF(M66=G66,0,1)</f>
        <v>1</v>
      </c>
      <c r="T66" s="560">
        <f>+IF(N66=H66,0,1)</f>
        <v>1</v>
      </c>
      <c r="U66" s="560">
        <f>+IF(O66=I66,0,1)</f>
        <v>1</v>
      </c>
      <c r="V66" s="560">
        <f>+IF(P66=J66,0,1)</f>
        <v>1</v>
      </c>
      <c r="W66" s="591">
        <f>+SUM(R61:V66)</f>
        <v>30</v>
      </c>
    </row>
    <row r="67" spans="2:23" ht="12.75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2065.2600000000007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10" ht="12.75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10" ht="12.75">
      <c r="B69" s="644"/>
      <c r="C69" s="645"/>
      <c r="D69" s="646" t="s">
        <v>50</v>
      </c>
      <c r="E69" s="647"/>
      <c r="F69" s="1042" t="s">
        <v>318</v>
      </c>
      <c r="G69" s="1042"/>
      <c r="H69" s="1042"/>
      <c r="I69" s="1042"/>
      <c r="J69" s="1042"/>
    </row>
    <row r="70" spans="2:10" ht="12.75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10" ht="12.75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10" ht="12.75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0" ht="12.75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25.16</v>
      </c>
      <c r="G73" s="552">
        <f>+ROUND('Resolución 138-2019-OS_CD'!G65*Factores!$B$20,2)</f>
        <v>24.47</v>
      </c>
      <c r="H73" s="552">
        <f>+ROUND('Resolución 138-2019-OS_CD'!H65*Factores!$B$20,2)</f>
        <v>28.57</v>
      </c>
      <c r="I73" s="389">
        <f>+ROUND('Resolución 138-2019-OS_CD'!I65*Factores!$B$20,2)</f>
        <v>26.68</v>
      </c>
      <c r="J73" s="389">
        <f>+ROUND('Resolución 138-2019-OS_CD'!J65*Factores!$B$20,2)</f>
        <v>29.39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aca="true" t="shared" si="8" ref="Q73:T78">+IF(L73=F73,0,1)</f>
        <v>1</v>
      </c>
      <c r="R73" s="560">
        <f t="shared" si="8"/>
        <v>1</v>
      </c>
      <c r="S73" s="560">
        <f t="shared" si="8"/>
        <v>1</v>
      </c>
      <c r="T73" s="560">
        <f t="shared" si="8"/>
        <v>1</v>
      </c>
    </row>
    <row r="74" spans="2:20" ht="12.75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22.7</v>
      </c>
      <c r="G74" s="552">
        <f>+ROUND('Resolución 138-2019-OS_CD'!G66*Factores!$B$20,2)</f>
        <v>22.09</v>
      </c>
      <c r="H74" s="552">
        <f>+ROUND('Resolución 138-2019-OS_CD'!H66*Factores!$B$20,2)</f>
        <v>27.14</v>
      </c>
      <c r="I74" s="389">
        <f>+ROUND('Resolución 138-2019-OS_CD'!I66*Factores!$B$20,2)</f>
        <v>24.47</v>
      </c>
      <c r="J74" s="389">
        <f>+ROUND('Resolución 138-2019-OS_CD'!J66*Factores!$B$20,2)</f>
        <v>27.38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8"/>
        <v>1</v>
      </c>
      <c r="R74" s="560">
        <f t="shared" si="8"/>
        <v>1</v>
      </c>
      <c r="S74" s="560">
        <f t="shared" si="8"/>
        <v>1</v>
      </c>
      <c r="T74" s="560">
        <f t="shared" si="8"/>
        <v>1</v>
      </c>
    </row>
    <row r="75" spans="2:20" ht="12.75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181.6</v>
      </c>
      <c r="G75" s="552">
        <f>+ROUND('Resolución 138-2019-OS_CD'!G67*Factores!$B$20,2)</f>
        <v>181.6</v>
      </c>
      <c r="H75" s="552">
        <f>+ROUND('Resolución 138-2019-OS_CD'!H67*Factores!$B$20,2)</f>
        <v>188.86</v>
      </c>
      <c r="I75" s="389">
        <f>+ROUND('Resolución 138-2019-OS_CD'!I67*Factores!$B$20,2)</f>
        <v>196.87</v>
      </c>
      <c r="J75" s="389">
        <f>+ROUND('Resolución 138-2019-OS_CD'!J67*Factores!$B$20,2)</f>
        <v>204.09</v>
      </c>
      <c r="L75" s="560">
        <v>134.36</v>
      </c>
      <c r="M75" s="560">
        <v>139.05</v>
      </c>
      <c r="N75" s="560">
        <v>135.79</v>
      </c>
      <c r="O75" s="560">
        <v>140.3</v>
      </c>
      <c r="Q75" s="560">
        <f t="shared" si="8"/>
        <v>1</v>
      </c>
      <c r="R75" s="560">
        <f t="shared" si="8"/>
        <v>1</v>
      </c>
      <c r="S75" s="560">
        <f t="shared" si="8"/>
        <v>1</v>
      </c>
      <c r="T75" s="560">
        <f t="shared" si="8"/>
        <v>1</v>
      </c>
    </row>
    <row r="76" spans="2:20" ht="12.75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181.6</v>
      </c>
      <c r="G76" s="552">
        <f>+ROUND('Resolución 138-2019-OS_CD'!G68*Factores!$B$20,2)</f>
        <v>181.6</v>
      </c>
      <c r="H76" s="552">
        <f>+ROUND('Resolución 138-2019-OS_CD'!H68*Factores!$B$20,2)</f>
        <v>188.86</v>
      </c>
      <c r="I76" s="389">
        <f>+ROUND('Resolución 138-2019-OS_CD'!I68*Factores!$B$20,2)</f>
        <v>196.87</v>
      </c>
      <c r="J76" s="389">
        <f>+ROUND('Resolución 138-2019-OS_CD'!J68*Factores!$B$20,2)</f>
        <v>204.09</v>
      </c>
      <c r="L76" s="560">
        <v>134.36</v>
      </c>
      <c r="M76" s="560">
        <v>139.05</v>
      </c>
      <c r="N76" s="560">
        <v>135.79</v>
      </c>
      <c r="O76" s="560">
        <v>140.3</v>
      </c>
      <c r="Q76" s="560">
        <f t="shared" si="8"/>
        <v>1</v>
      </c>
      <c r="R76" s="560">
        <f t="shared" si="8"/>
        <v>1</v>
      </c>
      <c r="S76" s="560">
        <f t="shared" si="8"/>
        <v>1</v>
      </c>
      <c r="T76" s="560">
        <f t="shared" si="8"/>
        <v>1</v>
      </c>
    </row>
    <row r="77" spans="2:20" ht="12.75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250.55</v>
      </c>
      <c r="G77" s="552">
        <f>+ROUND('Resolución 138-2019-OS_CD'!G69*Factores!$B$20,2)</f>
        <v>250.55</v>
      </c>
      <c r="H77" s="552">
        <f>+ROUND('Resolución 138-2019-OS_CD'!H69*Factores!$B$20,2)</f>
        <v>260.25</v>
      </c>
      <c r="I77" s="389">
        <f>+ROUND('Resolución 138-2019-OS_CD'!I69*Factores!$B$20,2)</f>
        <v>272.43</v>
      </c>
      <c r="J77" s="389">
        <f>+ROUND('Resolución 138-2019-OS_CD'!J69*Factores!$B$20,2)</f>
        <v>282.04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8"/>
        <v>1</v>
      </c>
      <c r="R77" s="560">
        <f t="shared" si="8"/>
        <v>1</v>
      </c>
      <c r="S77" s="560">
        <f t="shared" si="8"/>
        <v>1</v>
      </c>
      <c r="T77" s="560">
        <f t="shared" si="8"/>
        <v>1</v>
      </c>
    </row>
    <row r="78" spans="2:21" ht="12.75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250.55</v>
      </c>
      <c r="G78" s="552">
        <f>+ROUND('Resolución 138-2019-OS_CD'!G70*Factores!$B$20,2)</f>
        <v>250.55</v>
      </c>
      <c r="H78" s="552">
        <f>+ROUND('Resolución 138-2019-OS_CD'!H70*Factores!$B$20,2)</f>
        <v>260.25</v>
      </c>
      <c r="I78" s="389">
        <f>+ROUND('Resolución 138-2019-OS_CD'!I70*Factores!$B$20,2)</f>
        <v>272.43</v>
      </c>
      <c r="J78" s="389">
        <f>+ROUND('Resolución 138-2019-OS_CD'!J70*Factores!$B$20,2)</f>
        <v>282.04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8"/>
        <v>1</v>
      </c>
      <c r="R78" s="560">
        <f t="shared" si="8"/>
        <v>1</v>
      </c>
      <c r="S78" s="560">
        <f t="shared" si="8"/>
        <v>1</v>
      </c>
      <c r="T78" s="560">
        <f t="shared" si="8"/>
        <v>1</v>
      </c>
      <c r="U78" s="591">
        <f>+SUM(Q73:T78)</f>
        <v>24</v>
      </c>
    </row>
    <row r="79" spans="9:11" ht="12.75">
      <c r="I79" s="1004"/>
      <c r="J79" s="1004"/>
      <c r="K79" s="560">
        <f>+SUM(F73:J78)</f>
        <v>4795.7300000000005</v>
      </c>
    </row>
    <row r="81" spans="2:8" ht="18.75">
      <c r="B81" s="1035" t="s">
        <v>402</v>
      </c>
      <c r="C81" s="1035"/>
      <c r="D81" s="1035"/>
      <c r="E81" s="1035"/>
      <c r="F81" s="1035"/>
      <c r="G81" s="1035"/>
      <c r="H81" s="1035"/>
    </row>
    <row r="82" spans="2:8" ht="18.75">
      <c r="B82" s="604"/>
      <c r="C82" s="604"/>
      <c r="D82" s="604"/>
      <c r="E82" s="604"/>
      <c r="F82" s="604"/>
      <c r="G82" s="604"/>
      <c r="H82" s="604"/>
    </row>
    <row r="83" spans="2:10" ht="12.75">
      <c r="B83" s="646" t="s">
        <v>50</v>
      </c>
      <c r="C83" s="645"/>
      <c r="D83" s="645"/>
      <c r="E83" s="1037" t="s">
        <v>318</v>
      </c>
      <c r="F83" s="1038"/>
      <c r="G83" s="1038"/>
      <c r="H83" s="1039"/>
      <c r="I83" s="564"/>
      <c r="J83" s="564"/>
    </row>
    <row r="84" spans="2:10" ht="12.75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1" ht="12.75">
      <c r="B85" s="565"/>
      <c r="C85" s="895" t="s">
        <v>320</v>
      </c>
      <c r="D85" s="554" t="s">
        <v>321</v>
      </c>
      <c r="E85" s="555">
        <f>+ROUND('Resolución 138-2019-OS_CD'!E78*Factores!$B$20,2)</f>
        <v>13.12</v>
      </c>
      <c r="F85" s="555">
        <f>+ROUND('Resolución 138-2019-OS_CD'!F78*Factores!$B$20,2)</f>
        <v>7.2</v>
      </c>
      <c r="G85" s="555">
        <f>+ROUND('Resolución 138-2019-OS_CD'!G78*Factores!$B$20,2)</f>
        <v>7.18</v>
      </c>
      <c r="H85" s="555">
        <f>+ROUND('Resolución 138-2019-OS_CD'!H78*Factores!$B$20,2)</f>
        <v>7.05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aca="true" t="shared" si="9" ref="R85:U92">+IF(L85=E85,0,1)</f>
        <v>1</v>
      </c>
      <c r="S85" s="532">
        <f t="shared" si="9"/>
        <v>1</v>
      </c>
      <c r="T85" s="532">
        <f t="shared" si="9"/>
        <v>1</v>
      </c>
      <c r="U85" s="532">
        <f t="shared" si="9"/>
        <v>1</v>
      </c>
    </row>
    <row r="86" spans="2:21" ht="12.75">
      <c r="B86" s="558"/>
      <c r="C86" s="893"/>
      <c r="D86" s="554" t="s">
        <v>322</v>
      </c>
      <c r="E86" s="555">
        <f>+ROUND('Resolución 138-2019-OS_CD'!E79*Factores!$B$20,2)</f>
        <v>16.29</v>
      </c>
      <c r="F86" s="555">
        <f>+ROUND('Resolución 138-2019-OS_CD'!F79*Factores!$B$20,2)</f>
        <v>9.23</v>
      </c>
      <c r="G86" s="555">
        <f>+ROUND('Resolución 138-2019-OS_CD'!G79*Factores!$B$20,2)</f>
        <v>9.21</v>
      </c>
      <c r="H86" s="555">
        <f>+ROUND('Resolución 138-2019-OS_CD'!H79*Factores!$B$20,2)</f>
        <v>9.12</v>
      </c>
      <c r="I86" s="557"/>
      <c r="L86" s="557">
        <v>13.71</v>
      </c>
      <c r="M86" s="557">
        <v>8.8</v>
      </c>
      <c r="N86" s="557">
        <v>8.19</v>
      </c>
      <c r="O86" s="557">
        <v>8.2</v>
      </c>
      <c r="R86" s="532">
        <f t="shared" si="9"/>
        <v>1</v>
      </c>
      <c r="S86" s="532">
        <f t="shared" si="9"/>
        <v>1</v>
      </c>
      <c r="T86" s="532">
        <f t="shared" si="9"/>
        <v>1</v>
      </c>
      <c r="U86" s="532">
        <f t="shared" si="9"/>
        <v>1</v>
      </c>
    </row>
    <row r="87" spans="2:21" ht="12.75">
      <c r="B87" s="561" t="s">
        <v>357</v>
      </c>
      <c r="C87" s="893"/>
      <c r="D87" s="554" t="s">
        <v>324</v>
      </c>
      <c r="E87" s="555">
        <f>+ROUND('Resolución 138-2019-OS_CD'!E80*Factores!$B$20,2)</f>
        <v>16.39</v>
      </c>
      <c r="F87" s="555">
        <f>+ROUND('Resolución 138-2019-OS_CD'!F80*Factores!$B$20,2)</f>
        <v>9.44</v>
      </c>
      <c r="G87" s="555">
        <f>+ROUND('Resolución 138-2019-OS_CD'!G80*Factores!$B$20,2)</f>
        <v>9.41</v>
      </c>
      <c r="H87" s="555">
        <f>+ROUND('Resolución 138-2019-OS_CD'!H80*Factores!$B$20,2)</f>
        <v>9.24</v>
      </c>
      <c r="I87" s="557"/>
      <c r="L87" s="557">
        <v>13.77</v>
      </c>
      <c r="M87" s="557">
        <v>8.88</v>
      </c>
      <c r="N87" s="557">
        <v>8.26</v>
      </c>
      <c r="O87" s="557">
        <v>8.29</v>
      </c>
      <c r="R87" s="532">
        <f t="shared" si="9"/>
        <v>1</v>
      </c>
      <c r="S87" s="532">
        <f t="shared" si="9"/>
        <v>1</v>
      </c>
      <c r="T87" s="532">
        <f t="shared" si="9"/>
        <v>1</v>
      </c>
      <c r="U87" s="532">
        <f t="shared" si="9"/>
        <v>1</v>
      </c>
    </row>
    <row r="88" spans="2:21" ht="12.75">
      <c r="B88" s="561" t="s">
        <v>358</v>
      </c>
      <c r="C88" s="893"/>
      <c r="D88" s="554" t="s">
        <v>326</v>
      </c>
      <c r="E88" s="555">
        <f>+ROUND('Resolución 138-2019-OS_CD'!E81*Factores!$B$20,2)</f>
        <v>27.62</v>
      </c>
      <c r="F88" s="555">
        <f>+ROUND('Resolución 138-2019-OS_CD'!F81*Factores!$B$20,2)</f>
        <v>25.45</v>
      </c>
      <c r="G88" s="555">
        <f>+ROUND('Resolución 138-2019-OS_CD'!G81*Factores!$B$20,2)</f>
        <v>25.45</v>
      </c>
      <c r="H88" s="555">
        <f>+ROUND('Resolución 138-2019-OS_CD'!H81*Factores!$B$20,2)</f>
        <v>25.55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9"/>
        <v>1</v>
      </c>
      <c r="S88" s="532">
        <f t="shared" si="9"/>
        <v>1</v>
      </c>
      <c r="T88" s="532">
        <f t="shared" si="9"/>
        <v>1</v>
      </c>
      <c r="U88" s="532">
        <f t="shared" si="9"/>
        <v>1</v>
      </c>
    </row>
    <row r="89" spans="2:21" ht="12.75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17.04</v>
      </c>
      <c r="F89" s="555">
        <f>+ROUND('Resolución 138-2019-OS_CD'!F82*Factores!$B$20,2)</f>
        <v>10.02</v>
      </c>
      <c r="G89" s="555">
        <f>+ROUND('Resolución 138-2019-OS_CD'!G82*Factores!$B$20,2)</f>
        <v>10</v>
      </c>
      <c r="H89" s="555">
        <f>+ROUND('Resolución 138-2019-OS_CD'!H82*Factores!$B$20,2)</f>
        <v>9.73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9"/>
        <v>1</v>
      </c>
      <c r="S89" s="532">
        <f t="shared" si="9"/>
        <v>1</v>
      </c>
      <c r="T89" s="532">
        <f t="shared" si="9"/>
        <v>1</v>
      </c>
      <c r="U89" s="532">
        <f t="shared" si="9"/>
        <v>1</v>
      </c>
    </row>
    <row r="90" spans="2:21" ht="12.75">
      <c r="B90" s="566"/>
      <c r="C90" s="538"/>
      <c r="D90" s="567" t="s">
        <v>322</v>
      </c>
      <c r="E90" s="555">
        <f>+ROUND('Resolución 138-2019-OS_CD'!E83*Factores!$B$20,2)</f>
        <v>20.24</v>
      </c>
      <c r="F90" s="555">
        <f>+ROUND('Resolución 138-2019-OS_CD'!F83*Factores!$B$20,2)</f>
        <v>11.37</v>
      </c>
      <c r="G90" s="555">
        <f>+ROUND('Resolución 138-2019-OS_CD'!G83*Factores!$B$20,2)</f>
        <v>11.35</v>
      </c>
      <c r="H90" s="555">
        <f>+ROUND('Resolución 138-2019-OS_CD'!H83*Factores!$B$20,2)</f>
        <v>11.18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9"/>
        <v>1</v>
      </c>
      <c r="S90" s="532">
        <f t="shared" si="9"/>
        <v>1</v>
      </c>
      <c r="T90" s="532">
        <f t="shared" si="9"/>
        <v>1</v>
      </c>
      <c r="U90" s="532">
        <f t="shared" si="9"/>
        <v>1</v>
      </c>
    </row>
    <row r="91" spans="2:21" ht="12.75">
      <c r="B91" s="566"/>
      <c r="C91" s="538"/>
      <c r="D91" s="567" t="s">
        <v>324</v>
      </c>
      <c r="E91" s="555">
        <f>+ROUND('Resolución 138-2019-OS_CD'!E84*Factores!$B$20,2)</f>
        <v>21.13</v>
      </c>
      <c r="F91" s="555">
        <f>+ROUND('Resolución 138-2019-OS_CD'!F84*Factores!$B$20,2)</f>
        <v>12.61</v>
      </c>
      <c r="G91" s="555">
        <f>+ROUND('Resolución 138-2019-OS_CD'!G84*Factores!$B$20,2)</f>
        <v>12.59</v>
      </c>
      <c r="H91" s="555">
        <f>+ROUND('Resolución 138-2019-OS_CD'!H84*Factores!$B$20,2)</f>
        <v>12.25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9"/>
        <v>1</v>
      </c>
      <c r="S91" s="532">
        <f t="shared" si="9"/>
        <v>1</v>
      </c>
      <c r="T91" s="532">
        <f t="shared" si="9"/>
        <v>1</v>
      </c>
      <c r="U91" s="532">
        <f t="shared" si="9"/>
        <v>1</v>
      </c>
    </row>
    <row r="92" spans="2:22" ht="12.75">
      <c r="B92" s="568"/>
      <c r="C92" s="542"/>
      <c r="D92" s="546" t="s">
        <v>326</v>
      </c>
      <c r="E92" s="555">
        <f>+ROUND('Resolución 138-2019-OS_CD'!E85*Factores!$B$20,2)</f>
        <v>34.32</v>
      </c>
      <c r="F92" s="555">
        <f>+ROUND('Resolución 138-2019-OS_CD'!F85*Factores!$B$20,2)</f>
        <v>32.19</v>
      </c>
      <c r="G92" s="555">
        <f>+ROUND('Resolución 138-2019-OS_CD'!G85*Factores!$B$20,2)</f>
        <v>32.19</v>
      </c>
      <c r="H92" s="555">
        <f>+ROUND('Resolución 138-2019-OS_CD'!H85*Factores!$B$20,2)</f>
        <v>32.52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9"/>
        <v>1</v>
      </c>
      <c r="S92" s="532">
        <f t="shared" si="9"/>
        <v>1</v>
      </c>
      <c r="T92" s="532">
        <f t="shared" si="9"/>
        <v>1</v>
      </c>
      <c r="U92" s="532">
        <f t="shared" si="9"/>
        <v>1</v>
      </c>
      <c r="V92" s="591">
        <f>+SUM(R85:U92)</f>
        <v>32</v>
      </c>
    </row>
    <row r="93" spans="2:22" ht="12.75">
      <c r="B93" s="888"/>
      <c r="C93" s="548"/>
      <c r="D93" s="548"/>
      <c r="E93" s="887"/>
      <c r="F93" s="887"/>
      <c r="G93" s="887"/>
      <c r="H93" s="887"/>
      <c r="K93" s="557">
        <f>+SUM(E85:H92)</f>
        <v>517.6800000000001</v>
      </c>
      <c r="L93" s="557"/>
      <c r="M93" s="557"/>
      <c r="N93" s="557"/>
      <c r="O93" s="557"/>
      <c r="V93" s="591"/>
    </row>
    <row r="94" spans="2:22" ht="12.75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12" ht="12.75">
      <c r="B95" s="606" t="s">
        <v>50</v>
      </c>
      <c r="C95" s="657"/>
      <c r="D95" s="657"/>
      <c r="E95" s="1032" t="s">
        <v>318</v>
      </c>
      <c r="F95" s="1040"/>
      <c r="G95" s="1040"/>
      <c r="H95" s="1041"/>
      <c r="K95" s="564"/>
      <c r="L95" s="564"/>
    </row>
    <row r="96" spans="2:1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1" ht="12.75">
      <c r="B97" s="565"/>
      <c r="C97" s="895" t="s">
        <v>320</v>
      </c>
      <c r="D97" s="567" t="s">
        <v>321</v>
      </c>
      <c r="E97" s="1003">
        <f>+ROUND('Resolución 138-2019-OS_CD'!E89*Factores!$B$20,2)</f>
        <v>8.7</v>
      </c>
      <c r="F97" s="915">
        <f>+ROUND('Resolución 138-2019-OS_CD'!F89*Factores!$B$20,2)</f>
        <v>8.24</v>
      </c>
      <c r="G97" s="915">
        <f>+ROUND('Resolución 138-2019-OS_CD'!G89*Factores!$B$20,2)</f>
        <v>9.05</v>
      </c>
      <c r="H97" s="915">
        <f>+ROUND('Resolución 138-2019-OS_CD'!H89*Factores!$B$20,2)</f>
        <v>8.13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aca="true" t="shared" si="10" ref="R97:U104">+IF(L97=E97,0,1)</f>
        <v>1</v>
      </c>
      <c r="S97" s="532">
        <f t="shared" si="10"/>
        <v>1</v>
      </c>
      <c r="T97" s="532">
        <f t="shared" si="10"/>
        <v>1</v>
      </c>
      <c r="U97" s="532">
        <f t="shared" si="10"/>
        <v>1</v>
      </c>
    </row>
    <row r="98" spans="2:21" ht="12.75">
      <c r="B98" s="558"/>
      <c r="C98" s="893"/>
      <c r="D98" s="567" t="s">
        <v>322</v>
      </c>
      <c r="E98" s="1003">
        <f>+ROUND('Resolución 138-2019-OS_CD'!E90*Factores!$B$20,2)</f>
        <v>10.9</v>
      </c>
      <c r="F98" s="915">
        <f>+ROUND('Resolución 138-2019-OS_CD'!F90*Factores!$B$20,2)</f>
        <v>10.53</v>
      </c>
      <c r="G98" s="915">
        <f>+ROUND('Resolución 138-2019-OS_CD'!G90*Factores!$B$20,2)</f>
        <v>11.5</v>
      </c>
      <c r="H98" s="915">
        <f>+ROUND('Resolución 138-2019-OS_CD'!H90*Factores!$B$20,2)</f>
        <v>10.19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0"/>
        <v>1</v>
      </c>
      <c r="S98" s="532">
        <f t="shared" si="10"/>
        <v>1</v>
      </c>
      <c r="T98" s="532">
        <f t="shared" si="10"/>
        <v>1</v>
      </c>
      <c r="U98" s="532">
        <f t="shared" si="10"/>
        <v>1</v>
      </c>
    </row>
    <row r="99" spans="2:21" ht="12.75">
      <c r="B99" s="561" t="s">
        <v>357</v>
      </c>
      <c r="C99" s="893"/>
      <c r="D99" s="567" t="s">
        <v>324</v>
      </c>
      <c r="E99" s="1003">
        <f>+ROUND('Resolución 138-2019-OS_CD'!E91*Factores!$B$20,2)</f>
        <v>10.98</v>
      </c>
      <c r="F99" s="915">
        <f>+ROUND('Resolución 138-2019-OS_CD'!F91*Factores!$B$20,2)</f>
        <v>10.64</v>
      </c>
      <c r="G99" s="915">
        <f>+ROUND('Resolución 138-2019-OS_CD'!G91*Factores!$B$20,2)</f>
        <v>11.61</v>
      </c>
      <c r="H99" s="915">
        <f>+ROUND('Resolución 138-2019-OS_CD'!H91*Factores!$B$20,2)</f>
        <v>10.28</v>
      </c>
      <c r="K99" s="557"/>
      <c r="L99" s="557">
        <v>8.97</v>
      </c>
      <c r="M99" s="557">
        <v>8.17</v>
      </c>
      <c r="N99" s="557">
        <v>9.83</v>
      </c>
      <c r="O99" s="557">
        <v>8.22</v>
      </c>
      <c r="R99" s="532">
        <f t="shared" si="10"/>
        <v>1</v>
      </c>
      <c r="S99" s="532">
        <f t="shared" si="10"/>
        <v>1</v>
      </c>
      <c r="T99" s="532">
        <f t="shared" si="10"/>
        <v>1</v>
      </c>
      <c r="U99" s="532">
        <f t="shared" si="10"/>
        <v>1</v>
      </c>
    </row>
    <row r="100" spans="2:21" ht="12.75">
      <c r="B100" s="561" t="s">
        <v>358</v>
      </c>
      <c r="C100" s="893"/>
      <c r="D100" s="567" t="s">
        <v>326</v>
      </c>
      <c r="E100" s="1003">
        <f>+ROUND('Resolución 138-2019-OS_CD'!E92*Factores!$B$20,2)</f>
        <v>28.28</v>
      </c>
      <c r="F100" s="915">
        <f>+ROUND('Resolución 138-2019-OS_CD'!F92*Factores!$B$20,2)</f>
        <v>25.95</v>
      </c>
      <c r="G100" s="915">
        <f>+ROUND('Resolución 138-2019-OS_CD'!G92*Factores!$B$20,2)</f>
        <v>26.24</v>
      </c>
      <c r="H100" s="915">
        <f>+ROUND('Resolución 138-2019-OS_CD'!H92*Factores!$B$20,2)</f>
        <v>28.27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0"/>
        <v>1</v>
      </c>
      <c r="S100" s="532">
        <f t="shared" si="10"/>
        <v>1</v>
      </c>
      <c r="T100" s="532">
        <f t="shared" si="10"/>
        <v>1</v>
      </c>
      <c r="U100" s="532">
        <f t="shared" si="10"/>
        <v>1</v>
      </c>
    </row>
    <row r="101" spans="2:21" ht="12.75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12.01</v>
      </c>
      <c r="F101" s="915">
        <f>+ROUND('Resolución 138-2019-OS_CD'!F93*Factores!$B$20,2)</f>
        <v>11.16</v>
      </c>
      <c r="G101" s="915">
        <f>+ROUND('Resolución 138-2019-OS_CD'!G93*Factores!$B$20,2)</f>
        <v>12.16</v>
      </c>
      <c r="H101" s="915">
        <f>+ROUND('Resolución 138-2019-OS_CD'!H93*Factores!$B$20,2)</f>
        <v>11.33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0"/>
        <v>1</v>
      </c>
      <c r="S101" s="532">
        <f t="shared" si="10"/>
        <v>1</v>
      </c>
      <c r="T101" s="532">
        <f t="shared" si="10"/>
        <v>1</v>
      </c>
      <c r="U101" s="532">
        <f t="shared" si="10"/>
        <v>1</v>
      </c>
    </row>
    <row r="102" spans="2:21" ht="12.75">
      <c r="B102" s="566"/>
      <c r="C102" s="538"/>
      <c r="D102" s="569" t="s">
        <v>322</v>
      </c>
      <c r="E102" s="1003">
        <f>+ROUND('Resolución 138-2019-OS_CD'!E94*Factores!$B$20,2)</f>
        <v>13.33</v>
      </c>
      <c r="F102" s="915">
        <f>+ROUND('Resolución 138-2019-OS_CD'!F94*Factores!$B$20,2)</f>
        <v>12.95</v>
      </c>
      <c r="G102" s="915">
        <f>+ROUND('Resolución 138-2019-OS_CD'!G94*Factores!$B$20,2)</f>
        <v>14.18</v>
      </c>
      <c r="H102" s="915">
        <f>+ROUND('Resolución 138-2019-OS_CD'!H94*Factores!$B$20,2)</f>
        <v>12.43</v>
      </c>
      <c r="K102" s="557"/>
      <c r="L102" s="557">
        <v>10.04</v>
      </c>
      <c r="M102" s="557">
        <v>9.36</v>
      </c>
      <c r="N102" s="557">
        <v>11.27</v>
      </c>
      <c r="O102" s="557">
        <v>9.15</v>
      </c>
      <c r="R102" s="532">
        <f t="shared" si="10"/>
        <v>1</v>
      </c>
      <c r="S102" s="532">
        <f t="shared" si="10"/>
        <v>1</v>
      </c>
      <c r="T102" s="532">
        <f t="shared" si="10"/>
        <v>1</v>
      </c>
      <c r="U102" s="532">
        <f t="shared" si="10"/>
        <v>1</v>
      </c>
    </row>
    <row r="103" spans="2:21" ht="12.75">
      <c r="B103" s="566"/>
      <c r="C103" s="538"/>
      <c r="D103" s="569" t="s">
        <v>324</v>
      </c>
      <c r="E103" s="1003">
        <f>+ROUND('Resolución 138-2019-OS_CD'!E95*Factores!$B$20,2)</f>
        <v>14.87</v>
      </c>
      <c r="F103" s="915">
        <f>+ROUND('Resolución 138-2019-OS_CD'!F95*Factores!$B$20,2)</f>
        <v>13.98</v>
      </c>
      <c r="G103" s="915">
        <f>+ROUND('Resolución 138-2019-OS_CD'!G95*Factores!$B$20,2)</f>
        <v>15.19</v>
      </c>
      <c r="H103" s="915">
        <f>+ROUND('Resolución 138-2019-OS_CD'!H95*Factores!$B$20,2)</f>
        <v>14.04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0"/>
        <v>1</v>
      </c>
      <c r="S103" s="532">
        <f t="shared" si="10"/>
        <v>1</v>
      </c>
      <c r="T103" s="532">
        <f t="shared" si="10"/>
        <v>1</v>
      </c>
      <c r="U103" s="532">
        <f t="shared" si="10"/>
        <v>1</v>
      </c>
    </row>
    <row r="104" spans="2:22" ht="12.75">
      <c r="B104" s="568"/>
      <c r="C104" s="542"/>
      <c r="D104" s="546" t="s">
        <v>326</v>
      </c>
      <c r="E104" s="1003">
        <f>+ROUND('Resolución 138-2019-OS_CD'!E96*Factores!$B$20,2)</f>
        <v>36.42</v>
      </c>
      <c r="F104" s="915">
        <f>+ROUND('Resolución 138-2019-OS_CD'!F96*Factores!$B$20,2)</f>
        <v>32.87</v>
      </c>
      <c r="G104" s="915">
        <f>+ROUND('Resolución 138-2019-OS_CD'!G96*Factores!$B$20,2)</f>
        <v>33.12</v>
      </c>
      <c r="H104" s="915">
        <f>+ROUND('Resolución 138-2019-OS_CD'!H96*Factores!$B$20,2)</f>
        <v>36.52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0"/>
        <v>1</v>
      </c>
      <c r="S104" s="532">
        <f t="shared" si="10"/>
        <v>1</v>
      </c>
      <c r="T104" s="532">
        <f t="shared" si="10"/>
        <v>1</v>
      </c>
      <c r="U104" s="532">
        <f t="shared" si="10"/>
        <v>1</v>
      </c>
      <c r="V104" s="591">
        <f>+SUM(R97:U104)</f>
        <v>32</v>
      </c>
    </row>
    <row r="105" spans="2:22" ht="12.75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526.0500000000001</v>
      </c>
      <c r="L105" s="557"/>
      <c r="M105" s="557"/>
      <c r="N105" s="557"/>
      <c r="O105" s="557"/>
      <c r="V105" s="591"/>
    </row>
    <row r="106" spans="2:22" ht="12.75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 ht="12.75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 ht="12.75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 ht="12.75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 ht="12.75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 ht="12.75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 ht="12.75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 ht="12.75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12" ht="12.75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12" ht="12.75">
      <c r="B115" s="606" t="s">
        <v>50</v>
      </c>
      <c r="C115" s="660"/>
      <c r="D115" s="660"/>
      <c r="E115" s="1032" t="s">
        <v>318</v>
      </c>
      <c r="F115" s="1033"/>
      <c r="G115" s="1033"/>
      <c r="H115" s="1034"/>
      <c r="I115" s="564"/>
      <c r="L115" s="564"/>
    </row>
    <row r="116" spans="2:12" ht="12.75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1" ht="12.75">
      <c r="B117" s="565"/>
      <c r="C117" s="895" t="s">
        <v>320</v>
      </c>
      <c r="D117" s="567" t="s">
        <v>321</v>
      </c>
      <c r="E117" s="915">
        <f>+ROUND('Resolución 138-2019-OS_CD'!E100*Factores!$B$20,2)</f>
        <v>8.8</v>
      </c>
      <c r="F117" s="915">
        <f>+ROUND('Resolución 138-2019-OS_CD'!F100*Factores!$B$20,2)</f>
        <v>7.43</v>
      </c>
      <c r="G117" s="915">
        <f>+ROUND('Resolución 138-2019-OS_CD'!G100*Factores!$B$20,2)</f>
        <v>7.39</v>
      </c>
      <c r="H117" s="915">
        <f>+ROUND('Resolución 138-2019-OS_CD'!H100*Factores!$B$20,2)</f>
        <v>7.08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aca="true" t="shared" si="11" ref="R117:U124">+IF(L117=E117,0,1)</f>
        <v>1</v>
      </c>
      <c r="S117" s="532">
        <f t="shared" si="11"/>
        <v>1</v>
      </c>
      <c r="T117" s="532">
        <f t="shared" si="11"/>
        <v>1</v>
      </c>
      <c r="U117" s="532">
        <f t="shared" si="11"/>
        <v>1</v>
      </c>
    </row>
    <row r="118" spans="2:21" ht="12.75">
      <c r="B118" s="558"/>
      <c r="C118" s="893"/>
      <c r="D118" s="567" t="s">
        <v>322</v>
      </c>
      <c r="E118" s="915">
        <f>+ROUND('Resolución 138-2019-OS_CD'!E101*Factores!$B$20,2)</f>
        <v>11.19</v>
      </c>
      <c r="F118" s="915">
        <f>+ROUND('Resolución 138-2019-OS_CD'!F101*Factores!$B$20,2)</f>
        <v>9.58</v>
      </c>
      <c r="G118" s="915">
        <f>+ROUND('Resolución 138-2019-OS_CD'!G101*Factores!$B$20,2)</f>
        <v>9.52</v>
      </c>
      <c r="H118" s="915">
        <f>+ROUND('Resolución 138-2019-OS_CD'!H101*Factores!$B$20,2)</f>
        <v>9.18</v>
      </c>
      <c r="I118" s="557"/>
      <c r="L118" s="557">
        <v>9.46</v>
      </c>
      <c r="M118" s="557">
        <v>8.59</v>
      </c>
      <c r="N118" s="557">
        <v>8.46</v>
      </c>
      <c r="O118" s="557">
        <v>8.07</v>
      </c>
      <c r="R118" s="532">
        <f t="shared" si="11"/>
        <v>1</v>
      </c>
      <c r="S118" s="532">
        <f t="shared" si="11"/>
        <v>1</v>
      </c>
      <c r="T118" s="532">
        <f t="shared" si="11"/>
        <v>1</v>
      </c>
      <c r="U118" s="532">
        <f t="shared" si="11"/>
        <v>1</v>
      </c>
    </row>
    <row r="119" spans="2:21" ht="12.75">
      <c r="B119" s="561" t="s">
        <v>357</v>
      </c>
      <c r="C119" s="893"/>
      <c r="D119" s="567" t="s">
        <v>324</v>
      </c>
      <c r="E119" s="915">
        <f>+ROUND('Resolución 138-2019-OS_CD'!E102*Factores!$B$20,2)</f>
        <v>11.3</v>
      </c>
      <c r="F119" s="915">
        <f>+ROUND('Resolución 138-2019-OS_CD'!F102*Factores!$B$20,2)</f>
        <v>9.71</v>
      </c>
      <c r="G119" s="915">
        <f>+ROUND('Resolución 138-2019-OS_CD'!G102*Factores!$B$20,2)</f>
        <v>9.65</v>
      </c>
      <c r="H119" s="915">
        <f>+ROUND('Resolución 138-2019-OS_CD'!H102*Factores!$B$20,2)</f>
        <v>9.31</v>
      </c>
      <c r="I119" s="557"/>
      <c r="L119" s="557">
        <v>9.54</v>
      </c>
      <c r="M119" s="557">
        <v>8.68</v>
      </c>
      <c r="N119" s="557">
        <v>8.55</v>
      </c>
      <c r="O119" s="557">
        <v>8.16</v>
      </c>
      <c r="R119" s="532">
        <f t="shared" si="11"/>
        <v>1</v>
      </c>
      <c r="S119" s="532">
        <f t="shared" si="11"/>
        <v>1</v>
      </c>
      <c r="T119" s="532">
        <f t="shared" si="11"/>
        <v>1</v>
      </c>
      <c r="U119" s="532">
        <f t="shared" si="11"/>
        <v>1</v>
      </c>
    </row>
    <row r="120" spans="2:21" ht="12.75">
      <c r="B120" s="561" t="s">
        <v>358</v>
      </c>
      <c r="C120" s="893"/>
      <c r="D120" s="567" t="s">
        <v>326</v>
      </c>
      <c r="E120" s="915">
        <f>+ROUND('Resolución 138-2019-OS_CD'!E103*Factores!$B$20,2)</f>
        <v>26.14</v>
      </c>
      <c r="F120" s="915">
        <f>+ROUND('Resolución 138-2019-OS_CD'!F103*Factores!$B$20,2)</f>
        <v>25.68</v>
      </c>
      <c r="G120" s="915">
        <f>+ROUND('Resolución 138-2019-OS_CD'!G103*Factores!$B$20,2)</f>
        <v>25.67</v>
      </c>
      <c r="H120" s="915">
        <f>+ROUND('Resolución 138-2019-OS_CD'!H103*Factores!$B$20,2)</f>
        <v>25.56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1"/>
        <v>1</v>
      </c>
      <c r="S120" s="532">
        <f t="shared" si="11"/>
        <v>1</v>
      </c>
      <c r="T120" s="532">
        <f t="shared" si="11"/>
        <v>1</v>
      </c>
      <c r="U120" s="532">
        <f t="shared" si="11"/>
        <v>1</v>
      </c>
    </row>
    <row r="121" spans="2:21" ht="12.75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11.84</v>
      </c>
      <c r="F121" s="915">
        <f>+ROUND('Resolución 138-2019-OS_CD'!F104*Factores!$B$20,2)</f>
        <v>10.2</v>
      </c>
      <c r="G121" s="915">
        <f>+ROUND('Resolución 138-2019-OS_CD'!G104*Factores!$B$20,2)</f>
        <v>10.14</v>
      </c>
      <c r="H121" s="915">
        <f>+ROUND('Resolución 138-2019-OS_CD'!H104*Factores!$B$20,2)</f>
        <v>9.79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1"/>
        <v>1</v>
      </c>
      <c r="S121" s="532">
        <f t="shared" si="11"/>
        <v>1</v>
      </c>
      <c r="T121" s="532">
        <f t="shared" si="11"/>
        <v>1</v>
      </c>
      <c r="U121" s="532">
        <f t="shared" si="11"/>
        <v>1</v>
      </c>
    </row>
    <row r="122" spans="2:21" ht="12.75">
      <c r="B122" s="566"/>
      <c r="C122" s="538"/>
      <c r="D122" s="569" t="s">
        <v>322</v>
      </c>
      <c r="E122" s="915">
        <f>+ROUND('Resolución 138-2019-OS_CD'!E105*Factores!$B$20,2)</f>
        <v>13.79</v>
      </c>
      <c r="F122" s="915">
        <f>+ROUND('Resolución 138-2019-OS_CD'!F105*Factores!$B$20,2)</f>
        <v>11.76</v>
      </c>
      <c r="G122" s="915">
        <f>+ROUND('Resolución 138-2019-OS_CD'!G105*Factores!$B$20,2)</f>
        <v>11.69</v>
      </c>
      <c r="H122" s="915">
        <f>+ROUND('Resolución 138-2019-OS_CD'!H105*Factores!$B$20,2)</f>
        <v>11.25</v>
      </c>
      <c r="I122" s="557"/>
      <c r="L122" s="557">
        <v>10.94</v>
      </c>
      <c r="M122" s="557">
        <v>9.94</v>
      </c>
      <c r="N122" s="557">
        <v>9.79</v>
      </c>
      <c r="O122" s="557">
        <v>9.34</v>
      </c>
      <c r="R122" s="532">
        <f t="shared" si="11"/>
        <v>1</v>
      </c>
      <c r="S122" s="532">
        <f t="shared" si="11"/>
        <v>1</v>
      </c>
      <c r="T122" s="532">
        <f t="shared" si="11"/>
        <v>1</v>
      </c>
      <c r="U122" s="532">
        <f t="shared" si="11"/>
        <v>1</v>
      </c>
    </row>
    <row r="123" spans="2:21" ht="12.75">
      <c r="B123" s="566"/>
      <c r="C123" s="538"/>
      <c r="D123" s="569" t="s">
        <v>324</v>
      </c>
      <c r="E123" s="915">
        <f>+ROUND('Resolución 138-2019-OS_CD'!E106*Factores!$B$20,2)</f>
        <v>14.81</v>
      </c>
      <c r="F123" s="915">
        <f>+ROUND('Resolución 138-2019-OS_CD'!F106*Factores!$B$20,2)</f>
        <v>12.82</v>
      </c>
      <c r="G123" s="915">
        <f>+ROUND('Resolución 138-2019-OS_CD'!G106*Factores!$B$20,2)</f>
        <v>12.74</v>
      </c>
      <c r="H123" s="915">
        <f>+ROUND('Resolución 138-2019-OS_CD'!H106*Factores!$B$20,2)</f>
        <v>12.32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1"/>
        <v>1</v>
      </c>
      <c r="S123" s="532">
        <f t="shared" si="11"/>
        <v>1</v>
      </c>
      <c r="T123" s="532">
        <f t="shared" si="11"/>
        <v>1</v>
      </c>
      <c r="U123" s="532">
        <f t="shared" si="11"/>
        <v>1</v>
      </c>
    </row>
    <row r="124" spans="2:22" ht="12.75">
      <c r="B124" s="568"/>
      <c r="C124" s="542"/>
      <c r="D124" s="546" t="s">
        <v>326</v>
      </c>
      <c r="E124" s="915">
        <f>+ROUND('Resolución 138-2019-OS_CD'!E107*Factores!$B$20,2)</f>
        <v>33.04</v>
      </c>
      <c r="F124" s="915">
        <f>+ROUND('Resolución 138-2019-OS_CD'!F107*Factores!$B$20,2)</f>
        <v>32.64</v>
      </c>
      <c r="G124" s="915">
        <f>+ROUND('Resolución 138-2019-OS_CD'!G107*Factores!$B$20,2)</f>
        <v>32.63</v>
      </c>
      <c r="H124" s="915">
        <f>+ROUND('Resolución 138-2019-OS_CD'!H107*Factores!$B$20,2)</f>
        <v>32.53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1"/>
        <v>1</v>
      </c>
      <c r="S124" s="532">
        <f t="shared" si="11"/>
        <v>1</v>
      </c>
      <c r="T124" s="532">
        <f t="shared" si="11"/>
        <v>1</v>
      </c>
      <c r="U124" s="532">
        <f t="shared" si="11"/>
        <v>1</v>
      </c>
      <c r="V124" s="591">
        <f>+SUM(R117:U124)</f>
        <v>32</v>
      </c>
    </row>
    <row r="125" spans="2:22" ht="12.75">
      <c r="B125" s="888"/>
      <c r="C125" s="548"/>
      <c r="D125" s="548"/>
      <c r="E125" s="557"/>
      <c r="F125" s="557"/>
      <c r="G125" s="557"/>
      <c r="H125" s="557"/>
      <c r="K125" s="557">
        <f>+SUM(E117:H124)</f>
        <v>487.17999999999995</v>
      </c>
      <c r="L125" s="557"/>
      <c r="M125" s="557"/>
      <c r="N125" s="557"/>
      <c r="O125" s="557"/>
      <c r="V125" s="591"/>
    </row>
    <row r="126" spans="2:14" ht="12.75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12" ht="12.75">
      <c r="B127" s="661" t="s">
        <v>50</v>
      </c>
      <c r="C127" s="624"/>
      <c r="D127" s="624"/>
      <c r="E127" s="1045" t="s">
        <v>318</v>
      </c>
      <c r="F127" s="1046"/>
      <c r="G127" s="1046"/>
      <c r="H127" s="1047"/>
      <c r="K127" s="564"/>
      <c r="L127" s="564"/>
    </row>
    <row r="128" spans="2:12" ht="12.75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11" ht="12.75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12" ht="12.75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1" ht="12.75">
      <c r="B131" s="558"/>
      <c r="C131" s="898" t="s">
        <v>320</v>
      </c>
      <c r="D131" s="549" t="s">
        <v>321</v>
      </c>
      <c r="E131" s="552">
        <f>+ROUND('Resolución 138-2019-OS_CD'!E113*Factores!$B$20,2)</f>
        <v>8.81</v>
      </c>
      <c r="F131" s="552"/>
      <c r="G131" s="552">
        <f>+ROUND('Resolución 138-2019-OS_CD'!F113*Factores!$B$20,2)</f>
        <v>8.1</v>
      </c>
      <c r="H131" s="989">
        <f>+ROUND('Resolución 138-2019-OS_CD'!G113*Factores!$B$20,2)</f>
        <v>13.12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aca="true" t="shared" si="12" ref="R131:U138">+IF(L131=E131,0,1)</f>
        <v>1</v>
      </c>
      <c r="S131" s="532">
        <f t="shared" si="12"/>
        <v>1</v>
      </c>
      <c r="T131" s="532">
        <f t="shared" si="12"/>
        <v>1</v>
      </c>
      <c r="U131" s="532">
        <f t="shared" si="12"/>
        <v>1</v>
      </c>
    </row>
    <row r="132" spans="2:21" ht="12.75">
      <c r="B132" s="558"/>
      <c r="C132" s="893"/>
      <c r="D132" s="570" t="s">
        <v>322</v>
      </c>
      <c r="E132" s="552">
        <f>+ROUND('Resolución 138-2019-OS_CD'!E114*Factores!$B$20,2)</f>
        <v>11.2</v>
      </c>
      <c r="F132" s="552"/>
      <c r="G132" s="552">
        <f>+ROUND('Resolución 138-2019-OS_CD'!F114*Factores!$B$20,2)</f>
        <v>10.39</v>
      </c>
      <c r="H132" s="989">
        <f>+ROUND('Resolución 138-2019-OS_CD'!G114*Factores!$B$20,2)</f>
        <v>16.29</v>
      </c>
      <c r="K132" s="557"/>
      <c r="L132" s="557">
        <v>8.57</v>
      </c>
      <c r="M132" s="557">
        <v>8.2</v>
      </c>
      <c r="N132" s="557">
        <v>8.66</v>
      </c>
      <c r="O132" s="557">
        <v>13.71</v>
      </c>
      <c r="R132" s="532">
        <f t="shared" si="12"/>
        <v>1</v>
      </c>
      <c r="S132" s="532">
        <f t="shared" si="12"/>
        <v>1</v>
      </c>
      <c r="T132" s="532">
        <f t="shared" si="12"/>
        <v>1</v>
      </c>
      <c r="U132" s="532">
        <f t="shared" si="12"/>
        <v>1</v>
      </c>
    </row>
    <row r="133" spans="2:21" ht="12.75">
      <c r="B133" s="561" t="s">
        <v>357</v>
      </c>
      <c r="C133" s="893"/>
      <c r="D133" s="570" t="s">
        <v>324</v>
      </c>
      <c r="E133" s="552">
        <f>+ROUND('Resolución 138-2019-OS_CD'!E115*Factores!$B$20,2)</f>
        <v>11.32</v>
      </c>
      <c r="F133" s="552"/>
      <c r="G133" s="552">
        <f>+ROUND('Resolución 138-2019-OS_CD'!F115*Factores!$B$20,2)</f>
        <v>10.5</v>
      </c>
      <c r="H133" s="989">
        <f>+ROUND('Resolución 138-2019-OS_CD'!G115*Factores!$B$20,2)</f>
        <v>16.39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2"/>
        <v>1</v>
      </c>
      <c r="S133" s="532">
        <f t="shared" si="12"/>
        <v>1</v>
      </c>
      <c r="T133" s="532">
        <f t="shared" si="12"/>
        <v>1</v>
      </c>
      <c r="U133" s="532">
        <f t="shared" si="12"/>
        <v>1</v>
      </c>
    </row>
    <row r="134" spans="2:21" ht="12.75">
      <c r="B134" s="561" t="s">
        <v>358</v>
      </c>
      <c r="C134" s="893"/>
      <c r="D134" s="570" t="s">
        <v>326</v>
      </c>
      <c r="E134" s="552">
        <f>+ROUND('Resolución 138-2019-OS_CD'!E116*Factores!$B$20,2)</f>
        <v>26.15</v>
      </c>
      <c r="F134" s="552"/>
      <c r="G134" s="552">
        <f>+ROUND('Resolución 138-2019-OS_CD'!F116*Factores!$B$20,2)</f>
        <v>25.91</v>
      </c>
      <c r="H134" s="989">
        <f>+ROUND('Resolución 138-2019-OS_CD'!G116*Factores!$B$20,2)</f>
        <v>27.62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2"/>
        <v>1</v>
      </c>
      <c r="S134" s="532">
        <f t="shared" si="12"/>
        <v>1</v>
      </c>
      <c r="T134" s="532">
        <f t="shared" si="12"/>
        <v>1</v>
      </c>
      <c r="U134" s="532">
        <f t="shared" si="12"/>
        <v>1</v>
      </c>
    </row>
    <row r="135" spans="2:21" ht="12.75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11.86</v>
      </c>
      <c r="F135" s="552"/>
      <c r="G135" s="552">
        <f>+ROUND('Resolución 138-2019-OS_CD'!F117*Factores!$B$20,2)</f>
        <v>11.02</v>
      </c>
      <c r="H135" s="989">
        <f>+ROUND('Resolución 138-2019-OS_CD'!G117*Factores!$B$20,2)</f>
        <v>17.04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2"/>
        <v>1</v>
      </c>
      <c r="S135" s="532">
        <f t="shared" si="12"/>
        <v>1</v>
      </c>
      <c r="T135" s="532">
        <f t="shared" si="12"/>
        <v>1</v>
      </c>
      <c r="U135" s="532">
        <f t="shared" si="12"/>
        <v>1</v>
      </c>
    </row>
    <row r="136" spans="2:21" ht="12.75">
      <c r="B136" s="566"/>
      <c r="C136" s="538"/>
      <c r="D136" s="570" t="s">
        <v>322</v>
      </c>
      <c r="E136" s="552">
        <f>+ROUND('Resolución 138-2019-OS_CD'!E118*Factores!$B$20,2)</f>
        <v>13.81</v>
      </c>
      <c r="F136" s="552"/>
      <c r="G136" s="552">
        <f>+ROUND('Resolución 138-2019-OS_CD'!F118*Factores!$B$20,2)</f>
        <v>12.77</v>
      </c>
      <c r="H136" s="989">
        <f>+ROUND('Resolución 138-2019-OS_CD'!G118*Factores!$B$20,2)</f>
        <v>20.24</v>
      </c>
      <c r="K136" s="557"/>
      <c r="L136" s="557">
        <v>9.92</v>
      </c>
      <c r="M136" s="557">
        <v>9.53</v>
      </c>
      <c r="N136" s="557">
        <v>10.02</v>
      </c>
      <c r="O136" s="557">
        <v>15.81</v>
      </c>
      <c r="R136" s="532">
        <f t="shared" si="12"/>
        <v>1</v>
      </c>
      <c r="S136" s="532">
        <f t="shared" si="12"/>
        <v>1</v>
      </c>
      <c r="T136" s="532">
        <f t="shared" si="12"/>
        <v>1</v>
      </c>
      <c r="U136" s="532">
        <f t="shared" si="12"/>
        <v>1</v>
      </c>
    </row>
    <row r="137" spans="2:21" ht="12.75">
      <c r="B137" s="566"/>
      <c r="C137" s="538"/>
      <c r="D137" s="570" t="s">
        <v>324</v>
      </c>
      <c r="E137" s="552">
        <f>+ROUND('Resolución 138-2019-OS_CD'!E119*Factores!$B$20,2)</f>
        <v>14.82</v>
      </c>
      <c r="F137" s="552"/>
      <c r="G137" s="552">
        <f>+ROUND('Resolución 138-2019-OS_CD'!F119*Factores!$B$20,2)</f>
        <v>13.8</v>
      </c>
      <c r="H137" s="989">
        <f>+ROUND('Resolución 138-2019-OS_CD'!G119*Factores!$B$20,2)</f>
        <v>21.13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2"/>
        <v>1</v>
      </c>
      <c r="S137" s="532">
        <f t="shared" si="12"/>
        <v>1</v>
      </c>
      <c r="T137" s="532">
        <f t="shared" si="12"/>
        <v>1</v>
      </c>
      <c r="U137" s="532">
        <f t="shared" si="12"/>
        <v>1</v>
      </c>
    </row>
    <row r="138" spans="2:22" ht="12.75">
      <c r="B138" s="568"/>
      <c r="C138" s="542"/>
      <c r="D138" s="546" t="s">
        <v>326</v>
      </c>
      <c r="E138" s="552">
        <f>+ROUND('Resolución 138-2019-OS_CD'!E120*Factores!$B$20,2)</f>
        <v>33.04</v>
      </c>
      <c r="F138" s="552"/>
      <c r="G138" s="552">
        <f>+ROUND('Resolución 138-2019-OS_CD'!F120*Factores!$B$20,2)</f>
        <v>32.84</v>
      </c>
      <c r="H138" s="989">
        <f>+ROUND('Resolución 138-2019-OS_CD'!G120*Factores!$B$20,2)</f>
        <v>34.32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2"/>
        <v>1</v>
      </c>
      <c r="S138" s="532">
        <f t="shared" si="12"/>
        <v>1</v>
      </c>
      <c r="T138" s="532">
        <f t="shared" si="12"/>
        <v>1</v>
      </c>
      <c r="U138" s="532">
        <f t="shared" si="12"/>
        <v>1</v>
      </c>
      <c r="V138" s="591">
        <f>+SUM(R131:U138)</f>
        <v>32</v>
      </c>
    </row>
    <row r="139" spans="2:22" ht="12.75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422.48999999999995</v>
      </c>
      <c r="L139" s="557"/>
      <c r="M139" s="557"/>
      <c r="N139" s="557"/>
      <c r="O139" s="557"/>
      <c r="V139" s="591"/>
    </row>
    <row r="140" spans="2:22" ht="12.75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11" ht="12.75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11" ht="12.75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11" ht="12.75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11" ht="12.75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2" ht="12.75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68.64</v>
      </c>
      <c r="G145" s="552">
        <f>+ROUND('Resolución 138-2019-OS_CD'!G126*Factores!$B$20,2)</f>
        <v>63.34</v>
      </c>
      <c r="H145" s="552">
        <f>+ROUND('Resolución 138-2019-OS_CD'!H126*Factores!$B$20,2)</f>
        <v>68.19</v>
      </c>
      <c r="I145" s="389">
        <f>+ROUND('Resolución 138-2019-OS_CD'!I126*Factores!$B$20,2)</f>
        <v>64.53</v>
      </c>
      <c r="J145" s="389">
        <f>+ROUND('Resolución 138-2019-OS_CD'!J126*Factores!$B$20,2)</f>
        <v>69.29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>+IF(M145=G145,0,1)</f>
        <v>1</v>
      </c>
      <c r="T145" s="560">
        <f>+IF(N145=H145,0,1)</f>
        <v>1</v>
      </c>
      <c r="U145" s="560">
        <f>+IF(O145=I145,0,1)</f>
        <v>1</v>
      </c>
      <c r="V145" s="560">
        <f>+IF(P145=J145,0,1)</f>
        <v>1</v>
      </c>
    </row>
    <row r="146" spans="2:22" ht="12.75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62.76</v>
      </c>
      <c r="G146" s="552">
        <f>+ROUND('Resolución 138-2019-OS_CD'!G127*Factores!$B$20,2)</f>
        <v>58.86</v>
      </c>
      <c r="H146" s="552">
        <f>+ROUND('Resolución 138-2019-OS_CD'!H127*Factores!$B$20,2)</f>
        <v>62.48</v>
      </c>
      <c r="I146" s="389">
        <f>+ROUND('Resolución 138-2019-OS_CD'!I127*Factores!$B$20,2)</f>
        <v>60.75</v>
      </c>
      <c r="J146" s="389">
        <f>+ROUND('Resolución 138-2019-OS_CD'!J127*Factores!$B$20,2)</f>
        <v>64.2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aca="true" t="shared" si="13" ref="R146:R162">+IF(L146=F146,0,1)</f>
        <v>1</v>
      </c>
      <c r="S146" s="560">
        <f aca="true" t="shared" si="14" ref="S146:S162">+IF(M146=G146,0,1)</f>
        <v>1</v>
      </c>
      <c r="T146" s="560">
        <f aca="true" t="shared" si="15" ref="T146:T162">+IF(N146=H146,0,1)</f>
        <v>1</v>
      </c>
      <c r="U146" s="560">
        <f aca="true" t="shared" si="16" ref="U146:U162">+IF(O146=I146,0,1)</f>
        <v>1</v>
      </c>
      <c r="V146" s="560">
        <f aca="true" t="shared" si="17" ref="V146:V162">+IF(P146=J146,0,1)</f>
        <v>1</v>
      </c>
    </row>
    <row r="147" spans="2:22" ht="12.75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62.76</v>
      </c>
      <c r="G147" s="552">
        <f>+ROUND('Resolución 138-2019-OS_CD'!G128*Factores!$B$20,2)</f>
        <v>58.86</v>
      </c>
      <c r="H147" s="552">
        <f>+ROUND('Resolución 138-2019-OS_CD'!H128*Factores!$B$20,2)</f>
        <v>62.48</v>
      </c>
      <c r="I147" s="389">
        <f>+ROUND('Resolución 138-2019-OS_CD'!I128*Factores!$B$20,2)</f>
        <v>60.75</v>
      </c>
      <c r="J147" s="389">
        <f>+ROUND('Resolución 138-2019-OS_CD'!J128*Factores!$B$20,2)</f>
        <v>64.2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13"/>
        <v>1</v>
      </c>
      <c r="S147" s="560">
        <f t="shared" si="14"/>
        <v>1</v>
      </c>
      <c r="T147" s="560">
        <f t="shared" si="15"/>
        <v>1</v>
      </c>
      <c r="U147" s="560">
        <f t="shared" si="16"/>
        <v>1</v>
      </c>
      <c r="V147" s="560">
        <f t="shared" si="17"/>
        <v>1</v>
      </c>
    </row>
    <row r="148" spans="2:22" ht="12.75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108.62</v>
      </c>
      <c r="G148" s="552">
        <f>+ROUND('Resolución 138-2019-OS_CD'!G129*Factores!$B$20,2)</f>
        <v>108.62</v>
      </c>
      <c r="H148" s="552">
        <f>+ROUND('Resolución 138-2019-OS_CD'!H129*Factores!$B$20,2)</f>
        <v>116.9</v>
      </c>
      <c r="I148" s="389">
        <f>+ROUND('Resolución 138-2019-OS_CD'!I129*Factores!$B$20,2)</f>
        <v>110.62</v>
      </c>
      <c r="J148" s="389">
        <f>+ROUND('Resolución 138-2019-OS_CD'!J129*Factores!$B$20,2)</f>
        <v>118.88</v>
      </c>
      <c r="L148" s="560">
        <v>74.99</v>
      </c>
      <c r="M148" s="560">
        <v>74.99</v>
      </c>
      <c r="N148" s="560">
        <v>79.69</v>
      </c>
      <c r="O148" s="560">
        <v>74.13</v>
      </c>
      <c r="P148" s="560">
        <v>78.67</v>
      </c>
      <c r="R148" s="560">
        <f t="shared" si="13"/>
        <v>1</v>
      </c>
      <c r="S148" s="560">
        <f t="shared" si="14"/>
        <v>1</v>
      </c>
      <c r="T148" s="560">
        <f t="shared" si="15"/>
        <v>1</v>
      </c>
      <c r="U148" s="560">
        <f t="shared" si="16"/>
        <v>1</v>
      </c>
      <c r="V148" s="560">
        <f t="shared" si="17"/>
        <v>1</v>
      </c>
    </row>
    <row r="149" spans="2:22" ht="12.75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79.3</v>
      </c>
      <c r="G149" s="552">
        <f>+ROUND('Resolución 138-2019-OS_CD'!G130*Factores!$B$20,2)</f>
        <v>79.3</v>
      </c>
      <c r="H149" s="552">
        <f>+ROUND('Resolución 138-2019-OS_CD'!H130*Factores!$B$20,2)</f>
        <v>85.75</v>
      </c>
      <c r="I149" s="389">
        <f>+ROUND('Resolución 138-2019-OS_CD'!I130*Factores!$B$20,2)</f>
        <v>80.01</v>
      </c>
      <c r="J149" s="389">
        <f>+ROUND('Resolución 138-2019-OS_CD'!J130*Factores!$B$20,2)</f>
        <v>86.41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13"/>
        <v>1</v>
      </c>
      <c r="S149" s="560">
        <f t="shared" si="14"/>
        <v>1</v>
      </c>
      <c r="T149" s="560">
        <f t="shared" si="15"/>
        <v>1</v>
      </c>
      <c r="U149" s="560">
        <f t="shared" si="16"/>
        <v>1</v>
      </c>
      <c r="V149" s="560">
        <f t="shared" si="17"/>
        <v>1</v>
      </c>
    </row>
    <row r="150" spans="2:22" ht="12.75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79.3</v>
      </c>
      <c r="G150" s="552">
        <f>+ROUND('Resolución 138-2019-OS_CD'!G131*Factores!$B$20,2)</f>
        <v>79.3</v>
      </c>
      <c r="H150" s="552">
        <f>+ROUND('Resolución 138-2019-OS_CD'!H131*Factores!$B$20,2)</f>
        <v>85.75</v>
      </c>
      <c r="I150" s="389">
        <f>+ROUND('Resolución 138-2019-OS_CD'!I131*Factores!$B$20,2)</f>
        <v>80.01</v>
      </c>
      <c r="J150" s="389">
        <f>+ROUND('Resolución 138-2019-OS_CD'!J131*Factores!$B$20,2)</f>
        <v>86.41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13"/>
        <v>1</v>
      </c>
      <c r="S150" s="560">
        <f t="shared" si="14"/>
        <v>1</v>
      </c>
      <c r="T150" s="560">
        <f t="shared" si="15"/>
        <v>1</v>
      </c>
      <c r="U150" s="560">
        <f t="shared" si="16"/>
        <v>1</v>
      </c>
      <c r="V150" s="560">
        <f t="shared" si="17"/>
        <v>1</v>
      </c>
    </row>
    <row r="151" spans="2:23" ht="12.75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2337.27</v>
      </c>
      <c r="R151" s="560">
        <f t="shared" si="13"/>
        <v>0</v>
      </c>
      <c r="S151" s="560">
        <f t="shared" si="14"/>
        <v>0</v>
      </c>
      <c r="T151" s="560">
        <f t="shared" si="15"/>
        <v>0</v>
      </c>
      <c r="U151" s="560">
        <f t="shared" si="16"/>
        <v>0</v>
      </c>
      <c r="V151" s="560">
        <f t="shared" si="17"/>
        <v>0</v>
      </c>
      <c r="W151" s="591">
        <f>+SUM(R145:V151)</f>
        <v>30</v>
      </c>
    </row>
    <row r="152" spans="2:23" ht="12.75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2" ht="12.75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2" ht="12.75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2" ht="12.75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2" ht="12.75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2" ht="12.75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28.57</v>
      </c>
      <c r="G157" s="552">
        <f>+ROUND('Resolución 138-2019-OS_CD'!G137*Factores!$B$20,2)</f>
        <v>27.75</v>
      </c>
      <c r="H157" s="552">
        <f>+ROUND('Resolución 138-2019-OS_CD'!H137*Factores!$B$20,2)</f>
        <v>32.59</v>
      </c>
      <c r="I157" s="389">
        <f>+ROUND('Resolución 138-2019-OS_CD'!I137*Factores!$B$20,2)</f>
        <v>30.54</v>
      </c>
      <c r="J157" s="389">
        <f>+ROUND('Resolución 138-2019-OS_CD'!J137*Factores!$B$20,2)</f>
        <v>33.66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13"/>
        <v>1</v>
      </c>
      <c r="S157" s="560">
        <f t="shared" si="14"/>
        <v>1</v>
      </c>
      <c r="T157" s="560">
        <f t="shared" si="15"/>
        <v>1</v>
      </c>
      <c r="U157" s="560">
        <f t="shared" si="16"/>
        <v>1</v>
      </c>
      <c r="V157" s="560">
        <f t="shared" si="17"/>
        <v>1</v>
      </c>
    </row>
    <row r="158" spans="2:22" ht="12.75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28.66</v>
      </c>
      <c r="G158" s="552">
        <f>+ROUND('Resolución 138-2019-OS_CD'!G138*Factores!$B$20,2)</f>
        <v>29.88</v>
      </c>
      <c r="H158" s="552">
        <f>+ROUND('Resolución 138-2019-OS_CD'!H138*Factores!$B$20,2)</f>
        <v>33.66</v>
      </c>
      <c r="I158" s="389">
        <f>+ROUND('Resolución 138-2019-OS_CD'!I138*Factores!$B$20,2)</f>
        <v>32.75</v>
      </c>
      <c r="J158" s="389">
        <f>+ROUND('Resolución 138-2019-OS_CD'!J138*Factores!$B$20,2)</f>
        <v>34.15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13"/>
        <v>1</v>
      </c>
      <c r="S158" s="560">
        <f t="shared" si="14"/>
        <v>1</v>
      </c>
      <c r="T158" s="560">
        <f t="shared" si="15"/>
        <v>1</v>
      </c>
      <c r="U158" s="560">
        <f t="shared" si="16"/>
        <v>1</v>
      </c>
      <c r="V158" s="560">
        <f t="shared" si="17"/>
        <v>1</v>
      </c>
    </row>
    <row r="159" spans="2:22" ht="12.75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199.29</v>
      </c>
      <c r="G159" s="552">
        <f>+ROUND('Resolución 138-2019-OS_CD'!G139*Factores!$B$20,2)</f>
        <v>199.29</v>
      </c>
      <c r="H159" s="552">
        <f>+ROUND('Resolución 138-2019-OS_CD'!H139*Factores!$B$20,2)</f>
        <v>206.55</v>
      </c>
      <c r="I159" s="389">
        <f>+ROUND('Resolución 138-2019-OS_CD'!I139*Factores!$B$20,2)</f>
        <v>217.72</v>
      </c>
      <c r="J159" s="389">
        <f>+ROUND('Resolución 138-2019-OS_CD'!J139*Factores!$B$20,2)</f>
        <v>224.91</v>
      </c>
      <c r="L159" s="560">
        <v>146.34</v>
      </c>
      <c r="M159" s="560">
        <v>146.34</v>
      </c>
      <c r="N159" s="560">
        <v>151.03</v>
      </c>
      <c r="O159" s="560">
        <v>149.27</v>
      </c>
      <c r="P159" s="560">
        <v>153.81</v>
      </c>
      <c r="R159" s="560">
        <f t="shared" si="13"/>
        <v>1</v>
      </c>
      <c r="S159" s="560">
        <f t="shared" si="14"/>
        <v>1</v>
      </c>
      <c r="T159" s="560">
        <f t="shared" si="15"/>
        <v>1</v>
      </c>
      <c r="U159" s="560">
        <f t="shared" si="16"/>
        <v>1</v>
      </c>
      <c r="V159" s="560">
        <f t="shared" si="17"/>
        <v>1</v>
      </c>
    </row>
    <row r="160" spans="2:22" ht="12.75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199.29</v>
      </c>
      <c r="G160" s="552">
        <f>+ROUND('Resolución 138-2019-OS_CD'!G140*Factores!$B$20,2)</f>
        <v>199.29</v>
      </c>
      <c r="H160" s="552">
        <f>+ROUND('Resolución 138-2019-OS_CD'!H140*Factores!$B$20,2)</f>
        <v>206.55</v>
      </c>
      <c r="I160" s="389">
        <f>+ROUND('Resolución 138-2019-OS_CD'!I140*Factores!$B$20,2)</f>
        <v>217.72</v>
      </c>
      <c r="J160" s="389">
        <f>+ROUND('Resolución 138-2019-OS_CD'!J140*Factores!$B$20,2)</f>
        <v>224.91</v>
      </c>
      <c r="L160" s="560">
        <v>146.34</v>
      </c>
      <c r="M160" s="560">
        <v>146.34</v>
      </c>
      <c r="N160" s="560">
        <v>151.03</v>
      </c>
      <c r="O160" s="560">
        <v>149.27</v>
      </c>
      <c r="P160" s="560">
        <v>153.81</v>
      </c>
      <c r="R160" s="560">
        <f t="shared" si="13"/>
        <v>1</v>
      </c>
      <c r="S160" s="560">
        <f t="shared" si="14"/>
        <v>1</v>
      </c>
      <c r="T160" s="560">
        <f t="shared" si="15"/>
        <v>1</v>
      </c>
      <c r="U160" s="560">
        <f t="shared" si="16"/>
        <v>1</v>
      </c>
      <c r="V160" s="560">
        <f t="shared" si="17"/>
        <v>1</v>
      </c>
    </row>
    <row r="161" spans="2:22" ht="12.75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321.12</v>
      </c>
      <c r="G161" s="552">
        <f>+ROUND('Resolución 138-2019-OS_CD'!G141*Factores!$B$20,2)</f>
        <v>292.6</v>
      </c>
      <c r="H161" s="552">
        <f>+ROUND('Resolución 138-2019-OS_CD'!H141*Factores!$B$20,2)</f>
        <v>292.6</v>
      </c>
      <c r="I161" s="389">
        <f>+ROUND('Resolución 138-2019-OS_CD'!I141*Factores!$B$20,2)</f>
        <v>320.22</v>
      </c>
      <c r="J161" s="389">
        <f>+ROUND('Resolución 138-2019-OS_CD'!J141*Factores!$B$20,2)</f>
        <v>320.22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13"/>
        <v>1</v>
      </c>
      <c r="S161" s="560">
        <f t="shared" si="14"/>
        <v>1</v>
      </c>
      <c r="T161" s="560">
        <f t="shared" si="15"/>
        <v>1</v>
      </c>
      <c r="U161" s="560">
        <f t="shared" si="16"/>
        <v>1</v>
      </c>
      <c r="V161" s="560">
        <f t="shared" si="17"/>
        <v>1</v>
      </c>
    </row>
    <row r="162" spans="2:23" ht="12.75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282.94</v>
      </c>
      <c r="G162" s="552">
        <f>+ROUND('Resolución 138-2019-OS_CD'!G142*Factores!$B$20,2)</f>
        <v>282.94</v>
      </c>
      <c r="H162" s="552">
        <f>+ROUND('Resolución 138-2019-OS_CD'!H142*Factores!$B$20,2)</f>
        <v>291.44</v>
      </c>
      <c r="I162" s="389">
        <f>+ROUND('Resolución 138-2019-OS_CD'!I142*Factores!$B$20,2)</f>
        <v>310.61</v>
      </c>
      <c r="J162" s="389">
        <f>+ROUND('Resolución 138-2019-OS_CD'!J142*Factores!$B$20,2)</f>
        <v>318.9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13"/>
        <v>1</v>
      </c>
      <c r="S162" s="560">
        <f t="shared" si="14"/>
        <v>1</v>
      </c>
      <c r="T162" s="560">
        <f t="shared" si="15"/>
        <v>1</v>
      </c>
      <c r="U162" s="560">
        <f t="shared" si="16"/>
        <v>1</v>
      </c>
      <c r="V162" s="560">
        <f t="shared" si="17"/>
        <v>1</v>
      </c>
      <c r="W162" s="591">
        <f>+SUM(R157:V162)</f>
        <v>30</v>
      </c>
    </row>
    <row r="163" ht="12.75">
      <c r="K163" s="560">
        <f>+SUM(F157:J162)</f>
        <v>5441.319999999998</v>
      </c>
    </row>
    <row r="165" spans="2:8" ht="18.75">
      <c r="B165" s="1035" t="s">
        <v>365</v>
      </c>
      <c r="C165" s="1035"/>
      <c r="D165" s="1035"/>
      <c r="E165" s="1035"/>
      <c r="F165" s="1035"/>
      <c r="G165" s="1035"/>
      <c r="H165" s="1035"/>
    </row>
    <row r="167" spans="2:10" ht="12.75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10" ht="12.75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10" ht="12.75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10" ht="12.75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2" ht="12.75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26.43</v>
      </c>
      <c r="G171" s="576">
        <f>+ROUND('Resolución 138-2019-OS_CD'!G152*Factores!$B$20,2)</f>
        <v>25.57</v>
      </c>
      <c r="H171" s="576">
        <f>+ROUND('Resolución 138-2019-OS_CD'!H152*Factores!$B$20,2)</f>
        <v>27.62</v>
      </c>
      <c r="I171" s="455">
        <f>+ROUND('Resolución 138-2019-OS_CD'!I152*Factores!$B$20,2)</f>
        <v>25.78</v>
      </c>
      <c r="J171" s="455">
        <f>+ROUND('Resolución 138-2019-OS_CD'!J152*Factores!$B$20,2)</f>
        <v>27.83</v>
      </c>
      <c r="L171" s="560">
        <v>20.86</v>
      </c>
      <c r="M171" s="560">
        <v>20.15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>+IF(M171=G171,0,1)</f>
        <v>1</v>
      </c>
      <c r="T171" s="560">
        <f>+IF(N171=H171,0,1)</f>
        <v>1</v>
      </c>
      <c r="U171" s="560">
        <f>+IF(O171=I171,0,1)</f>
        <v>1</v>
      </c>
      <c r="V171" s="560">
        <f>+IF(P171=J171,0,1)</f>
        <v>1</v>
      </c>
    </row>
    <row r="172" spans="2:22" ht="12.75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29.8</v>
      </c>
      <c r="G172" s="576">
        <f>+ROUND('Resolución 138-2019-OS_CD'!G153*Factores!$B$20,2)</f>
        <v>28.61</v>
      </c>
      <c r="H172" s="576">
        <f>+ROUND('Resolución 138-2019-OS_CD'!H153*Factores!$B$20,2)</f>
        <v>30.95</v>
      </c>
      <c r="I172" s="455">
        <f>+ROUND('Resolución 138-2019-OS_CD'!I153*Factores!$B$20,2)</f>
        <v>28.9</v>
      </c>
      <c r="J172" s="455">
        <f>+ROUND('Resolución 138-2019-OS_CD'!J153*Factores!$B$20,2)</f>
        <v>31.2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aca="true" t="shared" si="18" ref="R172:R184">+IF(L172=F172,0,1)</f>
        <v>1</v>
      </c>
      <c r="S172" s="560">
        <f aca="true" t="shared" si="19" ref="S172:S184">+IF(M172=G172,0,1)</f>
        <v>1</v>
      </c>
      <c r="T172" s="560">
        <f aca="true" t="shared" si="20" ref="T172:T184">+IF(N172=H172,0,1)</f>
        <v>1</v>
      </c>
      <c r="U172" s="560">
        <f aca="true" t="shared" si="21" ref="U172:U184">+IF(O172=I172,0,1)</f>
        <v>1</v>
      </c>
      <c r="V172" s="560">
        <f aca="true" t="shared" si="22" ref="V172:V184">+IF(P172=J172,0,1)</f>
        <v>1</v>
      </c>
    </row>
    <row r="173" spans="2:22" ht="12.75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29.97</v>
      </c>
      <c r="G173" s="576">
        <f>+ROUND('Resolución 138-2019-OS_CD'!G154*Factores!$B$20,2)</f>
        <v>28.78</v>
      </c>
      <c r="H173" s="576">
        <f>+ROUND('Resolución 138-2019-OS_CD'!H154*Factores!$B$20,2)</f>
        <v>31.07</v>
      </c>
      <c r="I173" s="455">
        <f>+ROUND('Resolución 138-2019-OS_CD'!I154*Factores!$B$20,2)</f>
        <v>29.06</v>
      </c>
      <c r="J173" s="455">
        <f>+ROUND('Resolución 138-2019-OS_CD'!J154*Factores!$B$20,2)</f>
        <v>31.32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18"/>
        <v>1</v>
      </c>
      <c r="S173" s="560">
        <f t="shared" si="19"/>
        <v>1</v>
      </c>
      <c r="T173" s="560">
        <f t="shared" si="20"/>
        <v>1</v>
      </c>
      <c r="U173" s="560">
        <f t="shared" si="21"/>
        <v>1</v>
      </c>
      <c r="V173" s="560">
        <f t="shared" si="22"/>
        <v>1</v>
      </c>
    </row>
    <row r="174" spans="2:22" ht="12.75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42.89</v>
      </c>
      <c r="G174" s="576">
        <f>+ROUND('Resolución 138-2019-OS_CD'!G155*Factores!$B$20,2)</f>
        <v>40.96</v>
      </c>
      <c r="H174" s="576">
        <f>+ROUND('Resolución 138-2019-OS_CD'!H155*Factores!$B$20,2)</f>
        <v>43.88</v>
      </c>
      <c r="I174" s="455">
        <f>+ROUND('Resolución 138-2019-OS_CD'!I155*Factores!$B$20,2)</f>
        <v>42.28</v>
      </c>
      <c r="J174" s="455">
        <f>+ROUND('Resolución 138-2019-OS_CD'!J155*Factores!$B$20,2)</f>
        <v>45.12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18"/>
        <v>1</v>
      </c>
      <c r="S174" s="560">
        <f t="shared" si="19"/>
        <v>1</v>
      </c>
      <c r="T174" s="560">
        <f t="shared" si="20"/>
        <v>1</v>
      </c>
      <c r="U174" s="560">
        <f t="shared" si="21"/>
        <v>1</v>
      </c>
      <c r="V174" s="560">
        <f t="shared" si="22"/>
        <v>1</v>
      </c>
    </row>
    <row r="175" spans="2:22" ht="12.75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42.6</v>
      </c>
      <c r="G175" s="576">
        <f>+ROUND('Resolución 138-2019-OS_CD'!G156*Factores!$B$20,2)</f>
        <v>41.55</v>
      </c>
      <c r="H175" s="576">
        <f>+ROUND('Resolución 138-2019-OS_CD'!H156*Factores!$B$20,2)</f>
        <v>43.79</v>
      </c>
      <c r="I175" s="455">
        <f>+ROUND('Resolución 138-2019-OS_CD'!I156*Factores!$B$20,2)</f>
        <v>44.33</v>
      </c>
      <c r="J175" s="455">
        <f>+ROUND('Resolución 138-2019-OS_CD'!J156*Factores!$B$20,2)</f>
        <v>46.55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18"/>
        <v>1</v>
      </c>
      <c r="S175" s="560">
        <f t="shared" si="19"/>
        <v>1</v>
      </c>
      <c r="T175" s="560">
        <f t="shared" si="20"/>
        <v>1</v>
      </c>
      <c r="U175" s="560">
        <f t="shared" si="21"/>
        <v>1</v>
      </c>
      <c r="V175" s="560">
        <f t="shared" si="22"/>
        <v>1</v>
      </c>
    </row>
    <row r="176" spans="2:22" ht="12.75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32.35</v>
      </c>
      <c r="G176" s="576">
        <f>+ROUND('Resolución 138-2019-OS_CD'!G157*Factores!$B$20,2)</f>
        <v>32.35</v>
      </c>
      <c r="H176" s="576">
        <f>+ROUND('Resolución 138-2019-OS_CD'!H157*Factores!$B$20,2)</f>
        <v>35.01</v>
      </c>
      <c r="I176" s="455">
        <f>+ROUND('Resolución 138-2019-OS_CD'!I157*Factores!$B$20,2)</f>
        <v>32.59</v>
      </c>
      <c r="J176" s="455">
        <f>+ROUND('Resolución 138-2019-OS_CD'!J157*Factores!$B$20,2)</f>
        <v>35.22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18"/>
        <v>1</v>
      </c>
      <c r="S176" s="560">
        <f t="shared" si="19"/>
        <v>1</v>
      </c>
      <c r="T176" s="560">
        <f t="shared" si="20"/>
        <v>1</v>
      </c>
      <c r="U176" s="560">
        <f t="shared" si="21"/>
        <v>1</v>
      </c>
      <c r="V176" s="560">
        <f t="shared" si="22"/>
        <v>1</v>
      </c>
    </row>
    <row r="177" spans="2:22" ht="12.75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44.78</v>
      </c>
      <c r="G177" s="576">
        <f>+ROUND('Resolución 138-2019-OS_CD'!G158*Factores!$B$20,2)</f>
        <v>45.4</v>
      </c>
      <c r="H177" s="576">
        <f>+ROUND('Resolución 138-2019-OS_CD'!H158*Factores!$B$20,2)</f>
        <v>47.45</v>
      </c>
      <c r="I177" s="455">
        <f>+ROUND('Resolución 138-2019-OS_CD'!I158*Factores!$B$20,2)</f>
        <v>48.02</v>
      </c>
      <c r="J177" s="455">
        <f>+ROUND('Resolución 138-2019-OS_CD'!J158*Factores!$B$20,2)</f>
        <v>49.92</v>
      </c>
      <c r="L177" s="560">
        <v>35.66</v>
      </c>
      <c r="M177" s="560">
        <v>34.49</v>
      </c>
      <c r="N177" s="560">
        <v>35.75</v>
      </c>
      <c r="O177" s="560">
        <v>36.7</v>
      </c>
      <c r="P177" s="560">
        <v>36.23</v>
      </c>
      <c r="R177" s="560">
        <f t="shared" si="18"/>
        <v>1</v>
      </c>
      <c r="S177" s="560">
        <f t="shared" si="19"/>
        <v>1</v>
      </c>
      <c r="T177" s="560">
        <f t="shared" si="20"/>
        <v>1</v>
      </c>
      <c r="U177" s="560">
        <f t="shared" si="21"/>
        <v>1</v>
      </c>
      <c r="V177" s="560">
        <f t="shared" si="22"/>
        <v>1</v>
      </c>
    </row>
    <row r="178" spans="2:22" ht="12.75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63.7</v>
      </c>
      <c r="G178" s="576">
        <f>+ROUND('Resolución 138-2019-OS_CD'!G159*Factores!$B$20,2)</f>
        <v>61.49</v>
      </c>
      <c r="H178" s="576">
        <f>+ROUND('Resolución 138-2019-OS_CD'!H159*Factores!$B$20,2)</f>
        <v>64.53</v>
      </c>
      <c r="I178" s="455">
        <f>+ROUND('Resolución 138-2019-OS_CD'!I159*Factores!$B$20,2)</f>
        <v>66.09</v>
      </c>
      <c r="J178" s="455">
        <f>+ROUND('Resolución 138-2019-OS_CD'!J159*Factores!$B$20,2)</f>
        <v>69.12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18"/>
        <v>1</v>
      </c>
      <c r="S178" s="560">
        <f t="shared" si="19"/>
        <v>1</v>
      </c>
      <c r="T178" s="560">
        <f t="shared" si="20"/>
        <v>1</v>
      </c>
      <c r="U178" s="560">
        <f t="shared" si="21"/>
        <v>1</v>
      </c>
      <c r="V178" s="560">
        <f t="shared" si="22"/>
        <v>1</v>
      </c>
    </row>
    <row r="179" spans="2:22" ht="12.75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68.64</v>
      </c>
      <c r="G179" s="576">
        <f>+ROUND('Resolución 138-2019-OS_CD'!G160*Factores!$B$20,2)</f>
        <v>63.34</v>
      </c>
      <c r="H179" s="576">
        <f>+ROUND('Resolución 138-2019-OS_CD'!H160*Factores!$B$20,2)</f>
        <v>68.19</v>
      </c>
      <c r="I179" s="455">
        <f>+ROUND('Resolución 138-2019-OS_CD'!I160*Factores!$B$20,2)</f>
        <v>64.53</v>
      </c>
      <c r="J179" s="455">
        <f>+ROUND('Resolución 138-2019-OS_CD'!J160*Factores!$B$20,2)</f>
        <v>69.29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18"/>
        <v>1</v>
      </c>
      <c r="S179" s="560">
        <f t="shared" si="19"/>
        <v>1</v>
      </c>
      <c r="T179" s="560">
        <f t="shared" si="20"/>
        <v>1</v>
      </c>
      <c r="U179" s="560">
        <f t="shared" si="21"/>
        <v>1</v>
      </c>
      <c r="V179" s="560">
        <f t="shared" si="22"/>
        <v>1</v>
      </c>
    </row>
    <row r="180" spans="2:22" ht="12.75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62.76</v>
      </c>
      <c r="G180" s="576">
        <f>+ROUND('Resolución 138-2019-OS_CD'!G161*Factores!$B$20,2)</f>
        <v>58.86</v>
      </c>
      <c r="H180" s="576">
        <f>+ROUND('Resolución 138-2019-OS_CD'!H161*Factores!$B$20,2)</f>
        <v>62.48</v>
      </c>
      <c r="I180" s="455">
        <f>+ROUND('Resolución 138-2019-OS_CD'!I161*Factores!$B$20,2)</f>
        <v>60.75</v>
      </c>
      <c r="J180" s="455">
        <f>+ROUND('Resolución 138-2019-OS_CD'!J161*Factores!$B$20,2)</f>
        <v>64.2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18"/>
        <v>1</v>
      </c>
      <c r="S180" s="560">
        <f t="shared" si="19"/>
        <v>1</v>
      </c>
      <c r="T180" s="560">
        <f t="shared" si="20"/>
        <v>1</v>
      </c>
      <c r="U180" s="560">
        <f t="shared" si="21"/>
        <v>1</v>
      </c>
      <c r="V180" s="560">
        <f t="shared" si="22"/>
        <v>1</v>
      </c>
    </row>
    <row r="181" spans="2:22" ht="12.75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62.76</v>
      </c>
      <c r="G181" s="576">
        <f>+ROUND('Resolución 138-2019-OS_CD'!G162*Factores!$B$20,2)</f>
        <v>58.86</v>
      </c>
      <c r="H181" s="576">
        <f>+ROUND('Resolución 138-2019-OS_CD'!H162*Factores!$B$20,2)</f>
        <v>62.48</v>
      </c>
      <c r="I181" s="455">
        <f>+ROUND('Resolución 138-2019-OS_CD'!I162*Factores!$B$20,2)</f>
        <v>60.75</v>
      </c>
      <c r="J181" s="455">
        <f>+ROUND('Resolución 138-2019-OS_CD'!J162*Factores!$B$20,2)</f>
        <v>64.2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18"/>
        <v>1</v>
      </c>
      <c r="S181" s="560">
        <f t="shared" si="19"/>
        <v>1</v>
      </c>
      <c r="T181" s="560">
        <f t="shared" si="20"/>
        <v>1</v>
      </c>
      <c r="U181" s="560">
        <f t="shared" si="21"/>
        <v>1</v>
      </c>
      <c r="V181" s="560">
        <f t="shared" si="22"/>
        <v>1</v>
      </c>
    </row>
    <row r="182" spans="2:22" ht="12.75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121.01</v>
      </c>
      <c r="G182" s="576">
        <f>+ROUND('Resolución 138-2019-OS_CD'!G163*Factores!$B$20,2)</f>
        <v>121.01</v>
      </c>
      <c r="H182" s="576">
        <f>+ROUND('Resolución 138-2019-OS_CD'!H163*Factores!$B$20,2)</f>
        <v>129.3</v>
      </c>
      <c r="I182" s="455">
        <f>+ROUND('Resolución 138-2019-OS_CD'!I163*Factores!$B$20,2)</f>
        <v>125.32</v>
      </c>
      <c r="J182" s="455">
        <f>+ROUND('Resolución 138-2019-OS_CD'!J163*Factores!$B$20,2)</f>
        <v>133.53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18"/>
        <v>1</v>
      </c>
      <c r="S182" s="560">
        <f t="shared" si="19"/>
        <v>1</v>
      </c>
      <c r="T182" s="560">
        <f t="shared" si="20"/>
        <v>1</v>
      </c>
      <c r="U182" s="560">
        <f t="shared" si="21"/>
        <v>1</v>
      </c>
      <c r="V182" s="560">
        <f t="shared" si="22"/>
        <v>1</v>
      </c>
    </row>
    <row r="183" spans="2:22" ht="12.75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91.71</v>
      </c>
      <c r="G183" s="576">
        <f>+ROUND('Resolución 138-2019-OS_CD'!G164*Factores!$B$20,2)</f>
        <v>91.71</v>
      </c>
      <c r="H183" s="576">
        <f>+ROUND('Resolución 138-2019-OS_CD'!H164*Factores!$B$20,2)</f>
        <v>98.19</v>
      </c>
      <c r="I183" s="455">
        <f>+ROUND('Resolución 138-2019-OS_CD'!I164*Factores!$B$20,2)</f>
        <v>94.62</v>
      </c>
      <c r="J183" s="455">
        <f>+ROUND('Resolución 138-2019-OS_CD'!J164*Factores!$B$20,2)</f>
        <v>101.02</v>
      </c>
      <c r="L183" s="560">
        <v>70.96</v>
      </c>
      <c r="M183" s="560">
        <v>70.96</v>
      </c>
      <c r="N183" s="560">
        <v>75.11</v>
      </c>
      <c r="O183" s="560">
        <v>70.66</v>
      </c>
      <c r="P183" s="560">
        <v>74.67</v>
      </c>
      <c r="R183" s="560">
        <f t="shared" si="18"/>
        <v>1</v>
      </c>
      <c r="S183" s="560">
        <f t="shared" si="19"/>
        <v>1</v>
      </c>
      <c r="T183" s="560">
        <f t="shared" si="20"/>
        <v>1</v>
      </c>
      <c r="U183" s="560">
        <f t="shared" si="21"/>
        <v>1</v>
      </c>
      <c r="V183" s="560">
        <f t="shared" si="22"/>
        <v>1</v>
      </c>
    </row>
    <row r="184" spans="2:23" ht="12.75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91.71</v>
      </c>
      <c r="G184" s="576">
        <f>+ROUND('Resolución 138-2019-OS_CD'!G165*Factores!$B$20,2)</f>
        <v>91.71</v>
      </c>
      <c r="H184" s="576">
        <f>+ROUND('Resolución 138-2019-OS_CD'!H165*Factores!$B$20,2)</f>
        <v>98.19</v>
      </c>
      <c r="I184" s="455">
        <f>+ROUND('Resolución 138-2019-OS_CD'!I165*Factores!$B$20,2)</f>
        <v>94.62</v>
      </c>
      <c r="J184" s="455">
        <f>+ROUND('Resolución 138-2019-OS_CD'!J165*Factores!$B$20,2)</f>
        <v>101.02</v>
      </c>
      <c r="K184" s="964" t="s">
        <v>430</v>
      </c>
      <c r="L184" s="560">
        <v>70.96</v>
      </c>
      <c r="M184" s="560">
        <v>70.96</v>
      </c>
      <c r="N184" s="560">
        <v>75.11</v>
      </c>
      <c r="O184" s="560">
        <v>70.66</v>
      </c>
      <c r="P184" s="560">
        <v>74.67</v>
      </c>
      <c r="R184" s="560">
        <f t="shared" si="18"/>
        <v>1</v>
      </c>
      <c r="S184" s="560">
        <f t="shared" si="19"/>
        <v>1</v>
      </c>
      <c r="T184" s="560">
        <f t="shared" si="20"/>
        <v>1</v>
      </c>
      <c r="U184" s="560">
        <f t="shared" si="21"/>
        <v>1</v>
      </c>
      <c r="V184" s="560">
        <f t="shared" si="22"/>
        <v>1</v>
      </c>
      <c r="W184" s="591">
        <f>+SUM(R171:V184)</f>
        <v>70</v>
      </c>
    </row>
    <row r="185" spans="11:22" ht="12.75">
      <c r="K185" s="560">
        <f>+SUM(F171:J184)</f>
        <v>4131.620000000002</v>
      </c>
      <c r="R185" s="560"/>
      <c r="S185" s="560"/>
      <c r="T185" s="560"/>
      <c r="U185" s="560"/>
      <c r="V185" s="560"/>
    </row>
    <row r="186" spans="18:22" ht="12.75">
      <c r="R186" s="560"/>
      <c r="S186" s="560"/>
      <c r="T186" s="560"/>
      <c r="U186" s="560"/>
      <c r="V186" s="560"/>
    </row>
    <row r="187" spans="2:22" ht="18.75">
      <c r="B187" s="1035" t="s">
        <v>369</v>
      </c>
      <c r="C187" s="1035"/>
      <c r="D187" s="1035"/>
      <c r="E187" s="1035"/>
      <c r="F187" s="1035"/>
      <c r="G187" s="1035"/>
      <c r="H187" s="1035"/>
      <c r="R187" s="560"/>
      <c r="S187" s="560"/>
      <c r="T187" s="560"/>
      <c r="U187" s="560"/>
      <c r="V187" s="560"/>
    </row>
    <row r="188" spans="18:22" ht="12.75">
      <c r="R188" s="560"/>
      <c r="S188" s="560"/>
      <c r="T188" s="560"/>
      <c r="U188" s="560"/>
      <c r="V188" s="560"/>
    </row>
    <row r="189" spans="2:22" ht="12.75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2" ht="12.75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2" ht="12.75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2" ht="12.75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2" ht="12.75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28.52</v>
      </c>
      <c r="G193" s="576">
        <f>+ROUND('Resolución 138-2019-OS_CD'!G175*Factores!$B$20,2)</f>
        <v>28.52</v>
      </c>
      <c r="H193" s="576">
        <f>+ROUND('Resolución 138-2019-OS_CD'!H175*Factores!$B$20,2)</f>
        <v>30.83</v>
      </c>
      <c r="I193" s="455">
        <f>+ROUND('Resolución 138-2019-OS_CD'!I175*Factores!$B$20,2)</f>
        <v>28.78</v>
      </c>
      <c r="J193" s="455">
        <f>+ROUND('Resolución 138-2019-OS_CD'!J175*Factores!$B$20,2)</f>
        <v>31.04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aca="true" t="shared" si="23" ref="R193:R204">+IF(L193=F193,0,1)</f>
        <v>1</v>
      </c>
      <c r="S193" s="560">
        <f aca="true" t="shared" si="24" ref="S193:S204">+IF(M193=G193,0,1)</f>
        <v>1</v>
      </c>
      <c r="T193" s="560">
        <f aca="true" t="shared" si="25" ref="T193:T204">+IF(N193=H193,0,1)</f>
        <v>1</v>
      </c>
      <c r="U193" s="560">
        <f aca="true" t="shared" si="26" ref="U193:U204">+IF(O193=I193,0,1)</f>
        <v>1</v>
      </c>
      <c r="V193" s="560">
        <f aca="true" t="shared" si="27" ref="V193:V204">+IF(P193=J193,0,1)</f>
        <v>1</v>
      </c>
    </row>
    <row r="194" spans="2:22" ht="12.75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31.2</v>
      </c>
      <c r="G194" s="576">
        <f>+ROUND('Resolución 138-2019-OS_CD'!G176*Factores!$B$20,2)</f>
        <v>31.2</v>
      </c>
      <c r="H194" s="576">
        <f>+ROUND('Resolución 138-2019-OS_CD'!H176*Factores!$B$20,2)</f>
        <v>33.7</v>
      </c>
      <c r="I194" s="455">
        <f>+ROUND('Resolución 138-2019-OS_CD'!I176*Factores!$B$20,2)</f>
        <v>31.49</v>
      </c>
      <c r="J194" s="455">
        <f>+ROUND('Resolución 138-2019-OS_CD'!J176*Factores!$B$20,2)</f>
        <v>33.99</v>
      </c>
      <c r="L194" s="560">
        <v>37.33</v>
      </c>
      <c r="M194" s="560">
        <v>37.36</v>
      </c>
      <c r="N194" s="560">
        <v>39.87</v>
      </c>
      <c r="O194" s="560">
        <v>36.59</v>
      </c>
      <c r="P194" s="560">
        <v>38.98</v>
      </c>
      <c r="R194" s="560">
        <f t="shared" si="23"/>
        <v>1</v>
      </c>
      <c r="S194" s="560">
        <f t="shared" si="24"/>
        <v>1</v>
      </c>
      <c r="T194" s="560">
        <f t="shared" si="25"/>
        <v>1</v>
      </c>
      <c r="U194" s="560">
        <f t="shared" si="26"/>
        <v>1</v>
      </c>
      <c r="V194" s="560">
        <f t="shared" si="27"/>
        <v>1</v>
      </c>
    </row>
    <row r="195" spans="2:22" ht="12.75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46.02</v>
      </c>
      <c r="G195" s="576">
        <f>+ROUND('Resolución 138-2019-OS_CD'!G177*Factores!$B$20,2)</f>
        <v>46.34</v>
      </c>
      <c r="H195" s="576">
        <f>+ROUND('Resolución 138-2019-OS_CD'!H177*Factores!$B$20,2)</f>
        <v>49.47</v>
      </c>
      <c r="I195" s="455">
        <f>+ROUND('Resolución 138-2019-OS_CD'!I177*Factores!$B$20,2)</f>
        <v>47.5</v>
      </c>
      <c r="J195" s="455">
        <f>+ROUND('Resolución 138-2019-OS_CD'!J177*Factores!$B$20,2)</f>
        <v>50.54</v>
      </c>
      <c r="L195" s="560">
        <v>39.99</v>
      </c>
      <c r="M195" s="560">
        <v>37.99</v>
      </c>
      <c r="N195" s="560">
        <v>39.87</v>
      </c>
      <c r="O195" s="560">
        <v>40.29</v>
      </c>
      <c r="P195" s="560">
        <v>39.63</v>
      </c>
      <c r="R195" s="560">
        <f t="shared" si="23"/>
        <v>1</v>
      </c>
      <c r="S195" s="560">
        <f t="shared" si="24"/>
        <v>1</v>
      </c>
      <c r="T195" s="560">
        <f t="shared" si="25"/>
        <v>1</v>
      </c>
      <c r="U195" s="560">
        <f t="shared" si="26"/>
        <v>1</v>
      </c>
      <c r="V195" s="560">
        <f t="shared" si="27"/>
        <v>1</v>
      </c>
    </row>
    <row r="196" spans="2:22" ht="12.75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38.46</v>
      </c>
      <c r="G196" s="576">
        <f>+ROUND('Resolución 138-2019-OS_CD'!G178*Factores!$B$20,2)</f>
        <v>37.39</v>
      </c>
      <c r="H196" s="576">
        <f>+ROUND('Resolución 138-2019-OS_CD'!H178*Factores!$B$20,2)</f>
        <v>39.69</v>
      </c>
      <c r="I196" s="455">
        <f>+ROUND('Resolución 138-2019-OS_CD'!I178*Factores!$B$20,2)</f>
        <v>39.24</v>
      </c>
      <c r="J196" s="455">
        <f>+ROUND('Resolución 138-2019-OS_CD'!J178*Factores!$B$20,2)</f>
        <v>41.55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23"/>
        <v>1</v>
      </c>
      <c r="S196" s="560">
        <f t="shared" si="24"/>
        <v>1</v>
      </c>
      <c r="T196" s="560">
        <f t="shared" si="25"/>
        <v>1</v>
      </c>
      <c r="U196" s="560">
        <f t="shared" si="26"/>
        <v>1</v>
      </c>
      <c r="V196" s="560">
        <f t="shared" si="27"/>
        <v>1</v>
      </c>
    </row>
    <row r="197" spans="2:22" ht="12.75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46.79</v>
      </c>
      <c r="G197" s="576">
        <f>+ROUND('Resolución 138-2019-OS_CD'!G179*Factores!$B$20,2)</f>
        <v>46.79</v>
      </c>
      <c r="H197" s="576">
        <f>+ROUND('Resolución 138-2019-OS_CD'!H179*Factores!$B$20,2)</f>
        <v>49.83</v>
      </c>
      <c r="I197" s="455">
        <f>+ROUND('Resolución 138-2019-OS_CD'!I179*Factores!$B$20,2)</f>
        <v>48.76</v>
      </c>
      <c r="J197" s="455">
        <f>+ROUND('Resolución 138-2019-OS_CD'!J179*Factores!$B$20,2)</f>
        <v>51.76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23"/>
        <v>1</v>
      </c>
      <c r="S197" s="560">
        <f t="shared" si="24"/>
        <v>1</v>
      </c>
      <c r="T197" s="560">
        <f t="shared" si="25"/>
        <v>1</v>
      </c>
      <c r="U197" s="560">
        <f t="shared" si="26"/>
        <v>1</v>
      </c>
      <c r="V197" s="560">
        <f t="shared" si="27"/>
        <v>1</v>
      </c>
    </row>
    <row r="198" spans="2:22" ht="12.75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73.4</v>
      </c>
      <c r="G198" s="576">
        <f>+ROUND('Resolución 138-2019-OS_CD'!G180*Factores!$B$20,2)</f>
        <v>74.92</v>
      </c>
      <c r="H198" s="576">
        <f>+ROUND('Resolución 138-2019-OS_CD'!H180*Factores!$B$20,2)</f>
        <v>79.06</v>
      </c>
      <c r="I198" s="455">
        <f>+ROUND('Resolución 138-2019-OS_CD'!I180*Factores!$B$20,2)</f>
        <v>79.59</v>
      </c>
      <c r="J198" s="455">
        <f>+ROUND('Resolución 138-2019-OS_CD'!J180*Factores!$B$20,2)</f>
        <v>83.7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23"/>
        <v>1</v>
      </c>
      <c r="S198" s="560">
        <f t="shared" si="24"/>
        <v>1</v>
      </c>
      <c r="T198" s="560">
        <f t="shared" si="25"/>
        <v>1</v>
      </c>
      <c r="U198" s="560">
        <f t="shared" si="26"/>
        <v>1</v>
      </c>
      <c r="V198" s="560">
        <f t="shared" si="27"/>
        <v>1</v>
      </c>
    </row>
    <row r="199" spans="2:22" ht="12.75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92.36</v>
      </c>
      <c r="G199" s="576">
        <f>+ROUND('Resolución 138-2019-OS_CD'!G181*Factores!$B$20,2)</f>
        <v>92.36</v>
      </c>
      <c r="H199" s="576">
        <f>+ROUND('Resolución 138-2019-OS_CD'!H181*Factores!$B$20,2)</f>
        <v>99.58</v>
      </c>
      <c r="I199" s="455">
        <f>+ROUND('Resolución 138-2019-OS_CD'!I181*Factores!$B$20,2)</f>
        <v>93.67</v>
      </c>
      <c r="J199" s="455">
        <f>+ROUND('Resolución 138-2019-OS_CD'!J181*Factores!$B$20,2)</f>
        <v>100.9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23"/>
        <v>1</v>
      </c>
      <c r="S199" s="560">
        <f t="shared" si="24"/>
        <v>1</v>
      </c>
      <c r="T199" s="560">
        <f t="shared" si="25"/>
        <v>1</v>
      </c>
      <c r="U199" s="560">
        <f t="shared" si="26"/>
        <v>1</v>
      </c>
      <c r="V199" s="560">
        <f t="shared" si="27"/>
        <v>1</v>
      </c>
    </row>
    <row r="200" spans="2:22" ht="12.75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86.49</v>
      </c>
      <c r="G200" s="576">
        <f>+ROUND('Resolución 138-2019-OS_CD'!G182*Factores!$B$20,2)</f>
        <v>86.49</v>
      </c>
      <c r="H200" s="576">
        <f>+ROUND('Resolución 138-2019-OS_CD'!H182*Factores!$B$20,2)</f>
        <v>92.93</v>
      </c>
      <c r="I200" s="455">
        <f>+ROUND('Resolución 138-2019-OS_CD'!I182*Factores!$B$20,2)</f>
        <v>88.46</v>
      </c>
      <c r="J200" s="455">
        <f>+ROUND('Resolución 138-2019-OS_CD'!J182*Factores!$B$20,2)</f>
        <v>94.86</v>
      </c>
      <c r="L200" s="560">
        <v>69.55</v>
      </c>
      <c r="M200" s="560">
        <v>69.55</v>
      </c>
      <c r="N200" s="560">
        <v>73.71</v>
      </c>
      <c r="O200" s="560">
        <v>69.17</v>
      </c>
      <c r="P200" s="560">
        <v>73.17</v>
      </c>
      <c r="R200" s="560">
        <f t="shared" si="23"/>
        <v>1</v>
      </c>
      <c r="S200" s="560">
        <f t="shared" si="24"/>
        <v>1</v>
      </c>
      <c r="T200" s="560">
        <f t="shared" si="25"/>
        <v>1</v>
      </c>
      <c r="U200" s="560">
        <f t="shared" si="26"/>
        <v>1</v>
      </c>
      <c r="V200" s="560">
        <f t="shared" si="27"/>
        <v>1</v>
      </c>
    </row>
    <row r="201" spans="2:22" ht="12.75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86.49</v>
      </c>
      <c r="G201" s="576">
        <f>+ROUND('Resolución 138-2019-OS_CD'!G183*Factores!$B$20,2)</f>
        <v>86.49</v>
      </c>
      <c r="H201" s="576">
        <f>+ROUND('Resolución 138-2019-OS_CD'!H183*Factores!$B$20,2)</f>
        <v>92.93</v>
      </c>
      <c r="I201" s="455">
        <f>+ROUND('Resolución 138-2019-OS_CD'!I183*Factores!$B$20,2)</f>
        <v>88.46</v>
      </c>
      <c r="J201" s="455">
        <f>+ROUND('Resolución 138-2019-OS_CD'!J183*Factores!$B$20,2)</f>
        <v>94.86</v>
      </c>
      <c r="L201" s="560">
        <v>69.55</v>
      </c>
      <c r="M201" s="560">
        <v>69.55</v>
      </c>
      <c r="N201" s="560">
        <v>73.71</v>
      </c>
      <c r="O201" s="560">
        <v>69.17</v>
      </c>
      <c r="P201" s="560">
        <v>73.17</v>
      </c>
      <c r="R201" s="560">
        <f t="shared" si="23"/>
        <v>1</v>
      </c>
      <c r="S201" s="560">
        <f t="shared" si="24"/>
        <v>1</v>
      </c>
      <c r="T201" s="560">
        <f t="shared" si="25"/>
        <v>1</v>
      </c>
      <c r="U201" s="560">
        <f t="shared" si="26"/>
        <v>1</v>
      </c>
      <c r="V201" s="560">
        <f t="shared" si="27"/>
        <v>1</v>
      </c>
    </row>
    <row r="202" spans="2:22" ht="12.75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138.12</v>
      </c>
      <c r="G202" s="576">
        <f>+ROUND('Resolución 138-2019-OS_CD'!G184*Factores!$B$20,2)</f>
        <v>138.12</v>
      </c>
      <c r="H202" s="576">
        <f>+ROUND('Resolución 138-2019-OS_CD'!H184*Factores!$B$20,2)</f>
        <v>147.77</v>
      </c>
      <c r="I202" s="455">
        <f>+ROUND('Resolución 138-2019-OS_CD'!I184*Factores!$B$20,2)</f>
        <v>142.64</v>
      </c>
      <c r="J202" s="455">
        <f>+ROUND('Resolución 138-2019-OS_CD'!J184*Factores!$B$20,2)</f>
        <v>152.25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23"/>
        <v>1</v>
      </c>
      <c r="S202" s="560">
        <f t="shared" si="24"/>
        <v>1</v>
      </c>
      <c r="T202" s="560">
        <f t="shared" si="25"/>
        <v>1</v>
      </c>
      <c r="U202" s="560">
        <f t="shared" si="26"/>
        <v>1</v>
      </c>
      <c r="V202" s="560">
        <f t="shared" si="27"/>
        <v>1</v>
      </c>
    </row>
    <row r="203" spans="2:22" ht="12.75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111.36</v>
      </c>
      <c r="G203" s="576">
        <f>+ROUND('Resolución 138-2019-OS_CD'!G185*Factores!$B$20,2)</f>
        <v>111.36</v>
      </c>
      <c r="H203" s="576">
        <f>+ROUND('Resolución 138-2019-OS_CD'!H185*Factores!$B$20,2)</f>
        <v>119.66</v>
      </c>
      <c r="I203" s="455">
        <f>+ROUND('Resolución 138-2019-OS_CD'!I185*Factores!$B$20,2)</f>
        <v>113.95</v>
      </c>
      <c r="J203" s="455">
        <f>+ROUND('Resolución 138-2019-OS_CD'!J185*Factores!$B$20,2)</f>
        <v>122.16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23"/>
        <v>1</v>
      </c>
      <c r="S203" s="560">
        <f t="shared" si="24"/>
        <v>1</v>
      </c>
      <c r="T203" s="560">
        <f t="shared" si="25"/>
        <v>1</v>
      </c>
      <c r="U203" s="560">
        <f t="shared" si="26"/>
        <v>1</v>
      </c>
      <c r="V203" s="560">
        <f t="shared" si="27"/>
        <v>1</v>
      </c>
    </row>
    <row r="204" spans="2:23" ht="12.75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111.36</v>
      </c>
      <c r="G204" s="576">
        <f>+ROUND('Resolución 138-2019-OS_CD'!G186*Factores!$B$20,2)</f>
        <v>111.36</v>
      </c>
      <c r="H204" s="576">
        <f>+ROUND('Resolución 138-2019-OS_CD'!H186*Factores!$B$20,2)</f>
        <v>119.66</v>
      </c>
      <c r="I204" s="455">
        <f>+ROUND('Resolución 138-2019-OS_CD'!I186*Factores!$B$20,2)</f>
        <v>113.95</v>
      </c>
      <c r="J204" s="455">
        <f>+ROUND('Resolución 138-2019-OS_CD'!J186*Factores!$B$20,2)</f>
        <v>122.16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23"/>
        <v>1</v>
      </c>
      <c r="S204" s="560">
        <f t="shared" si="24"/>
        <v>1</v>
      </c>
      <c r="T204" s="560">
        <f t="shared" si="25"/>
        <v>1</v>
      </c>
      <c r="U204" s="560">
        <f t="shared" si="26"/>
        <v>1</v>
      </c>
      <c r="V204" s="560">
        <f t="shared" si="27"/>
        <v>1</v>
      </c>
      <c r="W204" s="591">
        <f>+SUM(R193:V204)</f>
        <v>60</v>
      </c>
    </row>
    <row r="205" spans="11:22" ht="12.75">
      <c r="K205" s="560">
        <f>+SUM(F193:J204)</f>
        <v>4633.279999999998</v>
      </c>
      <c r="R205" s="560"/>
      <c r="S205" s="560"/>
      <c r="T205" s="560"/>
      <c r="U205" s="560"/>
      <c r="V205" s="560"/>
    </row>
    <row r="206" spans="18:22" ht="12.75">
      <c r="R206" s="560"/>
      <c r="S206" s="560"/>
      <c r="T206" s="560"/>
      <c r="U206" s="560"/>
      <c r="V206" s="560"/>
    </row>
    <row r="207" spans="2:22" ht="18.75">
      <c r="B207" s="1035" t="s">
        <v>373</v>
      </c>
      <c r="C207" s="1035"/>
      <c r="D207" s="1035"/>
      <c r="E207" s="1035"/>
      <c r="F207" s="1035"/>
      <c r="G207" s="1035"/>
      <c r="H207" s="1035"/>
      <c r="I207" s="1035"/>
      <c r="J207" s="1035"/>
      <c r="R207" s="560"/>
      <c r="S207" s="560"/>
      <c r="T207" s="560"/>
      <c r="U207" s="560"/>
      <c r="V207" s="560"/>
    </row>
    <row r="208" spans="2:22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2" ht="12.75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2" ht="12.75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2" ht="12.75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2" ht="12.75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2" ht="12.75">
      <c r="B213" s="1048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63.38</v>
      </c>
      <c r="G213" s="576">
        <f>+ROUND('Resolución 138-2019-OS_CD'!G199*Factores!$B$20,2)</f>
        <v>58.13</v>
      </c>
      <c r="H213" s="576">
        <f>+ROUND('Resolución 138-2019-OS_CD'!H199*Factores!$B$20,2)</f>
        <v>62.96</v>
      </c>
      <c r="I213" s="455">
        <f>+ROUND('Resolución 138-2019-OS_CD'!I199*Factores!$B$20,2)</f>
        <v>58.37</v>
      </c>
      <c r="J213" s="455">
        <f>+ROUND('Resolución 138-2019-OS_CD'!J199*Factores!$B$20,2)</f>
        <v>63.13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aca="true" t="shared" si="28" ref="R213:R220">+IF(L213=F213,0,1)</f>
        <v>1</v>
      </c>
      <c r="S213" s="560">
        <f aca="true" t="shared" si="29" ref="S213:S220">+IF(M213=G213,0,1)</f>
        <v>1</v>
      </c>
      <c r="T213" s="560">
        <f aca="true" t="shared" si="30" ref="T213:T220">+IF(N213=H213,0,1)</f>
        <v>1</v>
      </c>
      <c r="U213" s="560">
        <f aca="true" t="shared" si="31" ref="U213:U220">+IF(O213=I213,0,1)</f>
        <v>1</v>
      </c>
      <c r="V213" s="560">
        <f aca="true" t="shared" si="32" ref="V213:V220">+IF(P213=J213,0,1)</f>
        <v>1</v>
      </c>
    </row>
    <row r="214" spans="2:22" ht="12.75">
      <c r="B214" s="1048"/>
      <c r="C214" s="908"/>
      <c r="D214" s="578" t="s">
        <v>376</v>
      </c>
      <c r="E214" s="576" t="s">
        <v>341</v>
      </c>
      <c r="F214" s="576">
        <f>+ROUND('Resolución 138-2019-OS_CD'!F200*Factores!$B$20,2)</f>
        <v>63.34</v>
      </c>
      <c r="G214" s="576">
        <f>+ROUND('Resolución 138-2019-OS_CD'!G200*Factores!$B$20,2)</f>
        <v>58.08</v>
      </c>
      <c r="H214" s="576">
        <f>+ROUND('Resolución 138-2019-OS_CD'!H200*Factores!$B$20,2)</f>
        <v>62.89</v>
      </c>
      <c r="I214" s="455">
        <f>+ROUND('Resolución 138-2019-OS_CD'!I200*Factores!$B$20,2)</f>
        <v>63.62</v>
      </c>
      <c r="J214" s="455">
        <f>+ROUND('Resolución 138-2019-OS_CD'!J200*Factores!$B$20,2)</f>
        <v>63.1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28"/>
        <v>1</v>
      </c>
      <c r="S214" s="560">
        <f t="shared" si="29"/>
        <v>1</v>
      </c>
      <c r="T214" s="560">
        <f t="shared" si="30"/>
        <v>1</v>
      </c>
      <c r="U214" s="560">
        <f t="shared" si="31"/>
        <v>1</v>
      </c>
      <c r="V214" s="560">
        <f t="shared" si="32"/>
        <v>1</v>
      </c>
    </row>
    <row r="215" spans="2:22" ht="12.75">
      <c r="B215" s="1048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63.34</v>
      </c>
      <c r="G215" s="576">
        <f>+ROUND('Resolución 138-2019-OS_CD'!G201*Factores!$B$20,2)</f>
        <v>58.08</v>
      </c>
      <c r="H215" s="576">
        <f>+ROUND('Resolución 138-2019-OS_CD'!H201*Factores!$B$20,2)</f>
        <v>62.89</v>
      </c>
      <c r="I215" s="455">
        <f>+ROUND('Resolución 138-2019-OS_CD'!I201*Factores!$B$20,2)</f>
        <v>58.33</v>
      </c>
      <c r="J215" s="455">
        <f>+ROUND('Resolución 138-2019-OS_CD'!J201*Factores!$B$20,2)</f>
        <v>63.1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28"/>
        <v>1</v>
      </c>
      <c r="S215" s="560">
        <f t="shared" si="29"/>
        <v>1</v>
      </c>
      <c r="T215" s="560">
        <f t="shared" si="30"/>
        <v>1</v>
      </c>
      <c r="U215" s="560">
        <f t="shared" si="31"/>
        <v>1</v>
      </c>
      <c r="V215" s="560">
        <f t="shared" si="32"/>
        <v>1</v>
      </c>
    </row>
    <row r="216" spans="2:22" ht="12.75">
      <c r="B216" s="1048"/>
      <c r="C216" s="910"/>
      <c r="D216" s="578" t="s">
        <v>376</v>
      </c>
      <c r="E216" s="576" t="s">
        <v>341</v>
      </c>
      <c r="F216" s="576">
        <f>+ROUND('Resolución 138-2019-OS_CD'!F202*Factores!$B$20,2)</f>
        <v>69.71</v>
      </c>
      <c r="G216" s="576">
        <f>+ROUND('Resolución 138-2019-OS_CD'!G202*Factores!$B$20,2)</f>
        <v>69.71</v>
      </c>
      <c r="H216" s="576">
        <f>+ROUND('Resolución 138-2019-OS_CD'!H202*Factores!$B$20,2)</f>
        <v>75.45</v>
      </c>
      <c r="I216" s="455">
        <f>+ROUND('Resolución 138-2019-OS_CD'!I202*Factores!$B$20,2)</f>
        <v>69.98</v>
      </c>
      <c r="J216" s="455">
        <f>+ROUND('Resolución 138-2019-OS_CD'!J202*Factores!$B$20,2)</f>
        <v>75.78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28"/>
        <v>1</v>
      </c>
      <c r="S216" s="560">
        <f t="shared" si="29"/>
        <v>1</v>
      </c>
      <c r="T216" s="560">
        <f t="shared" si="30"/>
        <v>1</v>
      </c>
      <c r="U216" s="560">
        <f t="shared" si="31"/>
        <v>1</v>
      </c>
      <c r="V216" s="560">
        <f t="shared" si="32"/>
        <v>1</v>
      </c>
    </row>
    <row r="217" spans="2:22" ht="12.75">
      <c r="B217" s="1048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245.01</v>
      </c>
      <c r="G217" s="576">
        <f>+ROUND('Resolución 138-2019-OS_CD'!G203*Factores!$B$20,2)</f>
        <v>245.01</v>
      </c>
      <c r="H217" s="576">
        <f>+ROUND('Resolución 138-2019-OS_CD'!H203*Factores!$B$20,2)</f>
        <v>254.66</v>
      </c>
      <c r="I217" s="455">
        <f>+ROUND('Resolución 138-2019-OS_CD'!I203*Factores!$B$20,2)</f>
        <v>243.66</v>
      </c>
      <c r="J217" s="455">
        <f>+ROUND('Resolución 138-2019-OS_CD'!J203*Factores!$B$20,2)</f>
        <v>253.26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28"/>
        <v>1</v>
      </c>
      <c r="S217" s="560">
        <f t="shared" si="29"/>
        <v>1</v>
      </c>
      <c r="T217" s="560">
        <f t="shared" si="30"/>
        <v>1</v>
      </c>
      <c r="U217" s="560">
        <f t="shared" si="31"/>
        <v>1</v>
      </c>
      <c r="V217" s="560">
        <f t="shared" si="32"/>
        <v>1</v>
      </c>
    </row>
    <row r="218" spans="2:22" ht="12.75">
      <c r="B218" s="1048"/>
      <c r="C218" s="910"/>
      <c r="D218" s="578" t="s">
        <v>376</v>
      </c>
      <c r="E218" s="576" t="s">
        <v>341</v>
      </c>
      <c r="F218" s="576">
        <f>+ROUND('Resolución 138-2019-OS_CD'!F204*Factores!$B$20,2)</f>
        <v>99.5</v>
      </c>
      <c r="G218" s="576">
        <f>+ROUND('Resolución 138-2019-OS_CD'!G204*Factores!$B$20,2)</f>
        <v>99.5</v>
      </c>
      <c r="H218" s="576">
        <f>+ROUND('Resolución 138-2019-OS_CD'!H204*Factores!$B$20,2)</f>
        <v>107.79</v>
      </c>
      <c r="I218" s="455">
        <f>+ROUND('Resolución 138-2019-OS_CD'!I204*Factores!$B$20,2)</f>
        <v>99.95</v>
      </c>
      <c r="J218" s="455">
        <f>+ROUND('Resolución 138-2019-OS_CD'!J204*Factores!$B$20,2)</f>
        <v>108.17</v>
      </c>
      <c r="L218" s="560">
        <v>78.4</v>
      </c>
      <c r="M218" s="560">
        <v>78.4</v>
      </c>
      <c r="N218" s="560">
        <v>83.78</v>
      </c>
      <c r="O218" s="560">
        <v>76.52</v>
      </c>
      <c r="P218" s="560">
        <v>81.66</v>
      </c>
      <c r="R218" s="560">
        <f t="shared" si="28"/>
        <v>1</v>
      </c>
      <c r="S218" s="560">
        <f t="shared" si="29"/>
        <v>1</v>
      </c>
      <c r="T218" s="560">
        <f t="shared" si="30"/>
        <v>1</v>
      </c>
      <c r="U218" s="560">
        <f t="shared" si="31"/>
        <v>1</v>
      </c>
      <c r="V218" s="560">
        <f t="shared" si="32"/>
        <v>1</v>
      </c>
    </row>
    <row r="219" spans="2:22" ht="12.75">
      <c r="B219" s="1048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433.67</v>
      </c>
      <c r="G219" s="576">
        <f>+ROUND('Resolución 138-2019-OS_CD'!G205*Factores!$B$20,2)</f>
        <v>433.67</v>
      </c>
      <c r="H219" s="576">
        <f>+ROUND('Resolución 138-2019-OS_CD'!H205*Factores!$B$20,2)</f>
        <v>445.28</v>
      </c>
      <c r="I219" s="455">
        <f>+ROUND('Resolución 138-2019-OS_CD'!I205*Factores!$B$20,2)</f>
        <v>457.4</v>
      </c>
      <c r="J219" s="455">
        <f>+ROUND('Resolución 138-2019-OS_CD'!J205*Factores!$B$20,2)</f>
        <v>468.94</v>
      </c>
      <c r="L219" s="560">
        <v>321.62</v>
      </c>
      <c r="M219" s="560">
        <v>321.62</v>
      </c>
      <c r="N219" s="560">
        <v>329.12</v>
      </c>
      <c r="O219" s="560">
        <v>319.79</v>
      </c>
      <c r="P219" s="560">
        <v>327</v>
      </c>
      <c r="R219" s="560">
        <f t="shared" si="28"/>
        <v>1</v>
      </c>
      <c r="S219" s="560">
        <f t="shared" si="29"/>
        <v>1</v>
      </c>
      <c r="T219" s="560">
        <f t="shared" si="30"/>
        <v>1</v>
      </c>
      <c r="U219" s="560">
        <f t="shared" si="31"/>
        <v>1</v>
      </c>
      <c r="V219" s="560">
        <f t="shared" si="32"/>
        <v>1</v>
      </c>
    </row>
    <row r="220" spans="2:23" ht="12.75">
      <c r="B220" s="1049"/>
      <c r="C220" s="579"/>
      <c r="D220" s="578" t="s">
        <v>376</v>
      </c>
      <c r="E220" s="576" t="s">
        <v>341</v>
      </c>
      <c r="F220" s="576">
        <f>+ROUND('Resolución 138-2019-OS_CD'!F206*Factores!$B$20,2)</f>
        <v>255.73</v>
      </c>
      <c r="G220" s="576">
        <f>+ROUND('Resolución 138-2019-OS_CD'!G206*Factores!$B$20,2)</f>
        <v>255.73</v>
      </c>
      <c r="H220" s="576">
        <f>+ROUND('Resolución 138-2019-OS_CD'!H206*Factores!$B$20,2)</f>
        <v>265.42</v>
      </c>
      <c r="I220" s="455">
        <f>+ROUND('Resolución 138-2019-OS_CD'!I206*Factores!$B$20,2)</f>
        <v>281.59</v>
      </c>
      <c r="J220" s="455">
        <f>+ROUND('Resolución 138-2019-OS_CD'!J206*Factores!$B$20,2)</f>
        <v>291.2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28"/>
        <v>1</v>
      </c>
      <c r="S220" s="560">
        <f t="shared" si="29"/>
        <v>1</v>
      </c>
      <c r="T220" s="560">
        <f t="shared" si="30"/>
        <v>1</v>
      </c>
      <c r="U220" s="560">
        <f t="shared" si="31"/>
        <v>1</v>
      </c>
      <c r="V220" s="560">
        <f t="shared" si="32"/>
        <v>1</v>
      </c>
      <c r="W220" s="591">
        <f>+SUM(R213:V220)</f>
        <v>40</v>
      </c>
    </row>
    <row r="221" spans="2:23" ht="12.75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6628.509999999998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 ht="12.75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 ht="12.75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7" ht="18.75">
      <c r="B225" s="601" t="s">
        <v>377</v>
      </c>
      <c r="C225" s="582"/>
      <c r="D225" s="582"/>
      <c r="E225" s="582"/>
      <c r="F225" s="582"/>
      <c r="G225" s="582"/>
    </row>
    <row r="227" spans="2:7" ht="12.75">
      <c r="B227" s="583" t="s">
        <v>378</v>
      </c>
      <c r="C227" s="584"/>
      <c r="D227" s="584"/>
      <c r="E227" s="584"/>
      <c r="F227" s="584"/>
      <c r="G227" s="584"/>
    </row>
    <row r="228" spans="2:7" ht="12.75">
      <c r="B228" s="584"/>
      <c r="C228" s="584"/>
      <c r="D228" s="584"/>
      <c r="E228" s="584"/>
      <c r="F228" s="584"/>
      <c r="G228" s="584"/>
    </row>
    <row r="229" spans="2:7" ht="12.75">
      <c r="B229" s="688"/>
      <c r="C229" s="1029" t="s">
        <v>349</v>
      </c>
      <c r="D229" s="689" t="s">
        <v>331</v>
      </c>
      <c r="E229" s="1029" t="s">
        <v>336</v>
      </c>
      <c r="F229" s="689" t="s">
        <v>331</v>
      </c>
      <c r="G229" s="697" t="s">
        <v>332</v>
      </c>
    </row>
    <row r="230" spans="2:7" ht="12.75">
      <c r="B230" s="690" t="s">
        <v>319</v>
      </c>
      <c r="C230" s="1030"/>
      <c r="D230" s="691" t="s">
        <v>335</v>
      </c>
      <c r="E230" s="1030"/>
      <c r="F230" s="691" t="s">
        <v>337</v>
      </c>
      <c r="G230" s="698" t="s">
        <v>338</v>
      </c>
    </row>
    <row r="231" spans="2:7" ht="12.75">
      <c r="B231" s="692"/>
      <c r="C231" s="1031"/>
      <c r="D231" s="693"/>
      <c r="E231" s="1031"/>
      <c r="F231" s="693" t="s">
        <v>338</v>
      </c>
      <c r="G231" s="699"/>
    </row>
    <row r="232" spans="2:22" ht="12.75">
      <c r="B232" s="594" t="s">
        <v>321</v>
      </c>
      <c r="C232" s="920">
        <f>'Resolución 138-2019-OS_CD'!C217*Factores!$B$20</f>
        <v>1.0760698400000002</v>
      </c>
      <c r="D232" s="920">
        <f>'Resolución 138-2019-OS_CD'!D217*Factores!$B$20</f>
        <v>1.0735187600000002</v>
      </c>
      <c r="E232" s="920">
        <f>'Resolución 138-2019-OS_CD'!E217*Factores!$B$20</f>
        <v>1.14227644</v>
      </c>
      <c r="F232" s="920">
        <f>'Resolución 138-2019-OS_CD'!F217*Factores!$B$20</f>
        <v>1.0647722</v>
      </c>
      <c r="G232" s="920">
        <f>'Resolución 138-2019-OS_CD'!G217*Factores!$B$20</f>
        <v>1.1289136400000002</v>
      </c>
      <c r="L232" s="593">
        <v>0.8864</v>
      </c>
      <c r="M232" s="593">
        <v>0.8776</v>
      </c>
      <c r="N232" s="593">
        <v>0.9609</v>
      </c>
      <c r="O232" s="593">
        <v>0.8785</v>
      </c>
      <c r="P232" s="593">
        <v>0.9253</v>
      </c>
      <c r="R232" s="593">
        <f aca="true" t="shared" si="33" ref="R232:V236">+IF(L232=C232,0,1)</f>
        <v>1</v>
      </c>
      <c r="S232" s="593">
        <f t="shared" si="33"/>
        <v>1</v>
      </c>
      <c r="T232" s="593">
        <f t="shared" si="33"/>
        <v>1</v>
      </c>
      <c r="U232" s="593">
        <f t="shared" si="33"/>
        <v>1</v>
      </c>
      <c r="V232" s="593">
        <f t="shared" si="33"/>
        <v>1</v>
      </c>
    </row>
    <row r="233" spans="2:22" ht="12.75">
      <c r="B233" s="595" t="s">
        <v>322</v>
      </c>
      <c r="C233" s="920">
        <f>'Resolución 138-2019-OS_CD'!C218*Factores!$B$20</f>
        <v>1.1006088</v>
      </c>
      <c r="D233" s="920">
        <f>'Resolución 138-2019-OS_CD'!D218*Factores!$B$20</f>
        <v>1.0995154800000002</v>
      </c>
      <c r="E233" s="920">
        <f>'Resolución 138-2019-OS_CD'!E218*Factores!$B$20</f>
        <v>1.15320964</v>
      </c>
      <c r="F233" s="920">
        <f>'Resolución 138-2019-OS_CD'!F218*Factores!$B$20</f>
        <v>1.08105052</v>
      </c>
      <c r="G233" s="920">
        <f>'Resolución 138-2019-OS_CD'!G218*Factores!$B$20</f>
        <v>1.1440986400000002</v>
      </c>
      <c r="L233" s="593">
        <v>0.8984</v>
      </c>
      <c r="M233" s="593">
        <v>0.8953</v>
      </c>
      <c r="N233" s="593">
        <v>0.9406</v>
      </c>
      <c r="O233" s="593">
        <v>0.8858</v>
      </c>
      <c r="P233" s="593">
        <v>0.9318</v>
      </c>
      <c r="R233" s="593">
        <f t="shared" si="33"/>
        <v>1</v>
      </c>
      <c r="S233" s="593">
        <f t="shared" si="33"/>
        <v>1</v>
      </c>
      <c r="T233" s="593">
        <f t="shared" si="33"/>
        <v>1</v>
      </c>
      <c r="U233" s="593">
        <f t="shared" si="33"/>
        <v>1</v>
      </c>
      <c r="V233" s="593">
        <f t="shared" si="33"/>
        <v>1</v>
      </c>
    </row>
    <row r="234" spans="2:22" ht="12.75">
      <c r="B234" s="595" t="s">
        <v>324</v>
      </c>
      <c r="C234" s="920">
        <f>'Resolución 138-2019-OS_CD'!C219*Factores!$B$20</f>
        <v>1.0880963600000002</v>
      </c>
      <c r="D234" s="920">
        <f>'Resolución 138-2019-OS_CD'!D219*Factores!$B$20</f>
        <v>1.09599256</v>
      </c>
      <c r="E234" s="920">
        <f>'Resolución 138-2019-OS_CD'!E219*Factores!$B$20</f>
        <v>1.1513874400000002</v>
      </c>
      <c r="F234" s="920">
        <f>'Resolución 138-2019-OS_CD'!F219*Factores!$B$20</f>
        <v>1.0764342800000002</v>
      </c>
      <c r="G234" s="920">
        <f>'Resolución 138-2019-OS_CD'!G219*Factores!$B$20</f>
        <v>1.1408186800000002</v>
      </c>
      <c r="L234" s="593">
        <v>0.8865</v>
      </c>
      <c r="M234" s="593">
        <v>0.8859</v>
      </c>
      <c r="N234" s="593">
        <v>0.9363</v>
      </c>
      <c r="O234" s="593">
        <v>0.8764</v>
      </c>
      <c r="P234" s="593">
        <v>0.9276</v>
      </c>
      <c r="R234" s="593">
        <f t="shared" si="33"/>
        <v>1</v>
      </c>
      <c r="S234" s="593">
        <f t="shared" si="33"/>
        <v>1</v>
      </c>
      <c r="T234" s="593">
        <f t="shared" si="33"/>
        <v>1</v>
      </c>
      <c r="U234" s="593">
        <f t="shared" si="33"/>
        <v>1</v>
      </c>
      <c r="V234" s="593">
        <f t="shared" si="33"/>
        <v>1</v>
      </c>
    </row>
    <row r="235" spans="2:22" ht="12.75">
      <c r="B235" s="596" t="s">
        <v>326</v>
      </c>
      <c r="C235" s="920">
        <f>'Resolución 138-2019-OS_CD'!C220*Factores!$B$20</f>
        <v>0.96552304</v>
      </c>
      <c r="D235" s="920">
        <f>'Resolución 138-2019-OS_CD'!D220*Factores!$B$20</f>
        <v>0.9333308400000001</v>
      </c>
      <c r="E235" s="920">
        <f>'Resolución 138-2019-OS_CD'!E220*Factores!$B$20</f>
        <v>1.0686595600000002</v>
      </c>
      <c r="F235" s="920">
        <f>'Resolución 138-2019-OS_CD'!F220*Factores!$B$20</f>
        <v>0.8976157200000001</v>
      </c>
      <c r="G235" s="920">
        <f>'Resolución 138-2019-OS_CD'!G220*Factores!$B$20</f>
        <v>1.04618576</v>
      </c>
      <c r="L235" s="593">
        <v>0.7442</v>
      </c>
      <c r="M235" s="593">
        <v>0.711</v>
      </c>
      <c r="N235" s="593">
        <v>0.8424</v>
      </c>
      <c r="O235" s="593">
        <v>0.6814</v>
      </c>
      <c r="P235" s="593">
        <v>0.8219</v>
      </c>
      <c r="R235" s="593">
        <f t="shared" si="33"/>
        <v>1</v>
      </c>
      <c r="S235" s="593">
        <f t="shared" si="33"/>
        <v>1</v>
      </c>
      <c r="T235" s="593">
        <f t="shared" si="33"/>
        <v>1</v>
      </c>
      <c r="U235" s="593">
        <f t="shared" si="33"/>
        <v>1</v>
      </c>
      <c r="V235" s="593">
        <f t="shared" si="33"/>
        <v>1</v>
      </c>
    </row>
    <row r="236" spans="2:23" ht="12.75">
      <c r="B236" s="596" t="s">
        <v>351</v>
      </c>
      <c r="C236" s="920">
        <f>'Resolución 138-2019-OS_CD'!C221*Factores!$B$20</f>
        <v>1.01775944</v>
      </c>
      <c r="D236" s="920">
        <f>'Resolución 138-2019-OS_CD'!D221*Factores!$B$20</f>
        <v>1.0152083600000001</v>
      </c>
      <c r="E236" s="920">
        <f>'Resolución 138-2019-OS_CD'!E221*Factores!$B$20</f>
        <v>1.03658884</v>
      </c>
      <c r="F236" s="920">
        <f>'Resolución 138-2019-OS_CD'!F221*Factores!$B$20</f>
        <v>0.99358492</v>
      </c>
      <c r="G236" s="920">
        <f>'Resolución 138-2019-OS_CD'!G221*Factores!$B$20</f>
        <v>1.0119284</v>
      </c>
      <c r="H236" s="964"/>
      <c r="K236" s="964" t="s">
        <v>430</v>
      </c>
      <c r="L236" s="593">
        <v>0.8514</v>
      </c>
      <c r="M236" s="593">
        <v>0.8434</v>
      </c>
      <c r="N236" s="593">
        <v>0.8597</v>
      </c>
      <c r="O236" s="593">
        <v>0.8311</v>
      </c>
      <c r="P236" s="593">
        <v>0.8408</v>
      </c>
      <c r="R236" s="593">
        <f t="shared" si="33"/>
        <v>1</v>
      </c>
      <c r="S236" s="593">
        <f t="shared" si="33"/>
        <v>1</v>
      </c>
      <c r="T236" s="593">
        <f t="shared" si="33"/>
        <v>1</v>
      </c>
      <c r="U236" s="593">
        <f t="shared" si="33"/>
        <v>1</v>
      </c>
      <c r="V236" s="593">
        <f t="shared" si="33"/>
        <v>1</v>
      </c>
      <c r="W236" s="591">
        <f>+SUM(R232:V236)</f>
        <v>25</v>
      </c>
    </row>
    <row r="237" spans="2:23" ht="12.75">
      <c r="B237" s="889"/>
      <c r="C237" s="932"/>
      <c r="D237" s="932"/>
      <c r="E237" s="932"/>
      <c r="F237" s="932"/>
      <c r="G237" s="932"/>
      <c r="K237" s="593">
        <f>+SUM(C232:G236)</f>
        <v>26.60314816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2" ht="12.75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2" ht="12.75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2" ht="12.75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2" ht="12.75">
      <c r="B241" s="694"/>
      <c r="C241" s="1029" t="s">
        <v>349</v>
      </c>
      <c r="D241" s="695" t="s">
        <v>331</v>
      </c>
      <c r="E241" s="1029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2" ht="12.75">
      <c r="B242" s="690" t="s">
        <v>319</v>
      </c>
      <c r="C242" s="1030"/>
      <c r="D242" s="691" t="s">
        <v>335</v>
      </c>
      <c r="E242" s="1030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2" ht="12.75">
      <c r="B243" s="692"/>
      <c r="C243" s="1031"/>
      <c r="D243" s="693"/>
      <c r="E243" s="1031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2" ht="12.75">
      <c r="B244" s="597" t="s">
        <v>321</v>
      </c>
      <c r="C244" s="921">
        <f>'Resolución 138-2019-OS_CD'!C228*Factores!$B$20</f>
        <v>1.0883393200000002</v>
      </c>
      <c r="D244" s="921">
        <f>'Resolución 138-2019-OS_CD'!D228*Factores!$B$20</f>
        <v>1.0908904000000001</v>
      </c>
      <c r="E244" s="921">
        <f>'Resolución 138-2019-OS_CD'!E228*Factores!$B$20</f>
        <v>1.147986</v>
      </c>
      <c r="F244" s="921">
        <f>'Resolución 138-2019-OS_CD'!F228*Factores!$B$20</f>
        <v>1.0797142400000002</v>
      </c>
      <c r="G244" s="921">
        <f>'Resolución 138-2019-OS_CD'!G228*Factores!$B$20</f>
        <v>1.13863204</v>
      </c>
      <c r="L244" s="593">
        <v>0.9023</v>
      </c>
      <c r="M244" s="593">
        <v>0.8971</v>
      </c>
      <c r="N244" s="593">
        <v>0.9413</v>
      </c>
      <c r="O244" s="593">
        <v>0.8898</v>
      </c>
      <c r="P244" s="593">
        <v>0.9325</v>
      </c>
      <c r="R244" s="593">
        <f aca="true" t="shared" si="34" ref="R244:V248">+IF(L244=C244,0,1)</f>
        <v>1</v>
      </c>
      <c r="S244" s="593">
        <f t="shared" si="34"/>
        <v>1</v>
      </c>
      <c r="T244" s="593">
        <f t="shared" si="34"/>
        <v>1</v>
      </c>
      <c r="U244" s="593">
        <f t="shared" si="34"/>
        <v>1</v>
      </c>
      <c r="V244" s="593">
        <f t="shared" si="34"/>
        <v>1</v>
      </c>
    </row>
    <row r="245" spans="2:22" ht="12.75">
      <c r="B245" s="598" t="s">
        <v>322</v>
      </c>
      <c r="C245" s="921">
        <f>'Resolución 138-2019-OS_CD'!C229*Factores!$B$20</f>
        <v>1.10522504</v>
      </c>
      <c r="D245" s="921">
        <f>'Resolución 138-2019-OS_CD'!D229*Factores!$B$20</f>
        <v>1.1029169200000002</v>
      </c>
      <c r="E245" s="921">
        <f>'Resolución 138-2019-OS_CD'!E229*Factores!$B$20</f>
        <v>1.1546674000000001</v>
      </c>
      <c r="F245" s="921">
        <f>'Resolución 138-2019-OS_CD'!F229*Factores!$B$20</f>
        <v>1.08931116</v>
      </c>
      <c r="G245" s="921">
        <f>'Resolución 138-2019-OS_CD'!G229*Factores!$B$20</f>
        <v>1.1431268</v>
      </c>
      <c r="L245" s="593">
        <v>0.9173</v>
      </c>
      <c r="M245" s="593">
        <v>0.9209</v>
      </c>
      <c r="N245" s="593">
        <v>0.9513</v>
      </c>
      <c r="O245" s="593">
        <v>0.9119</v>
      </c>
      <c r="P245" s="593">
        <v>0.9444</v>
      </c>
      <c r="R245" s="593">
        <f t="shared" si="34"/>
        <v>1</v>
      </c>
      <c r="S245" s="593">
        <f t="shared" si="34"/>
        <v>1</v>
      </c>
      <c r="T245" s="593">
        <f t="shared" si="34"/>
        <v>1</v>
      </c>
      <c r="U245" s="593">
        <f t="shared" si="34"/>
        <v>1</v>
      </c>
      <c r="V245" s="593">
        <f t="shared" si="34"/>
        <v>1</v>
      </c>
    </row>
    <row r="246" spans="2:22" ht="12.75">
      <c r="B246" s="598" t="s">
        <v>324</v>
      </c>
      <c r="C246" s="921">
        <f>'Resolución 138-2019-OS_CD'!C230*Factores!$B$20</f>
        <v>1.09161928</v>
      </c>
      <c r="D246" s="921">
        <f>'Resolución 138-2019-OS_CD'!D230*Factores!$B$20</f>
        <v>1.09332</v>
      </c>
      <c r="E246" s="921">
        <f>'Resolución 138-2019-OS_CD'!E230*Factores!$B$20</f>
        <v>1.1476215600000002</v>
      </c>
      <c r="F246" s="921">
        <f>'Resolución 138-2019-OS_CD'!F230*Factores!$B$20</f>
        <v>1.0792283200000001</v>
      </c>
      <c r="G246" s="921">
        <f>'Resolución 138-2019-OS_CD'!G230*Factores!$B$20</f>
        <v>1.1394824000000001</v>
      </c>
      <c r="L246" s="593">
        <v>0.9083</v>
      </c>
      <c r="M246" s="593">
        <v>0.9103</v>
      </c>
      <c r="N246" s="593">
        <v>0.9468</v>
      </c>
      <c r="O246" s="593">
        <v>0.8984</v>
      </c>
      <c r="P246" s="593">
        <v>0.9379</v>
      </c>
      <c r="R246" s="593">
        <f t="shared" si="34"/>
        <v>1</v>
      </c>
      <c r="S246" s="593">
        <f t="shared" si="34"/>
        <v>1</v>
      </c>
      <c r="T246" s="593">
        <f t="shared" si="34"/>
        <v>1</v>
      </c>
      <c r="U246" s="593">
        <f t="shared" si="34"/>
        <v>1</v>
      </c>
      <c r="V246" s="593">
        <f t="shared" si="34"/>
        <v>1</v>
      </c>
    </row>
    <row r="247" spans="2:22" ht="12.75">
      <c r="B247" s="596" t="s">
        <v>326</v>
      </c>
      <c r="C247" s="921">
        <f>'Resolución 138-2019-OS_CD'!C231*Factores!$B$20</f>
        <v>0.9498521200000001</v>
      </c>
      <c r="D247" s="921">
        <f>'Resolución 138-2019-OS_CD'!D231*Factores!$B$20</f>
        <v>0.9211828400000001</v>
      </c>
      <c r="E247" s="921">
        <f>'Resolución 138-2019-OS_CD'!E231*Factores!$B$20</f>
        <v>1.03525256</v>
      </c>
      <c r="F247" s="921">
        <f>'Resolución 138-2019-OS_CD'!F231*Factores!$B$20</f>
        <v>0.8855892000000001</v>
      </c>
      <c r="G247" s="921">
        <f>'Resolución 138-2019-OS_CD'!G231*Factores!$B$20</f>
        <v>1.0110780400000001</v>
      </c>
      <c r="L247" s="593">
        <v>0.7295</v>
      </c>
      <c r="M247" s="593">
        <v>0.7013</v>
      </c>
      <c r="N247" s="593">
        <v>0.8098</v>
      </c>
      <c r="O247" s="593">
        <v>0.6711</v>
      </c>
      <c r="P247" s="593">
        <v>0.787</v>
      </c>
      <c r="R247" s="593">
        <f t="shared" si="34"/>
        <v>1</v>
      </c>
      <c r="S247" s="593">
        <f t="shared" si="34"/>
        <v>1</v>
      </c>
      <c r="T247" s="593">
        <f t="shared" si="34"/>
        <v>1</v>
      </c>
      <c r="U247" s="593">
        <f t="shared" si="34"/>
        <v>1</v>
      </c>
      <c r="V247" s="593">
        <f t="shared" si="34"/>
        <v>1</v>
      </c>
    </row>
    <row r="248" spans="2:23" ht="12.75">
      <c r="B248" s="596" t="s">
        <v>351</v>
      </c>
      <c r="C248" s="921">
        <f>'Resolución 138-2019-OS_CD'!C232*Factores!$B$20</f>
        <v>0.98860424</v>
      </c>
      <c r="D248" s="921">
        <f>'Resolución 138-2019-OS_CD'!D232*Factores!$B$20</f>
        <v>0.9833806</v>
      </c>
      <c r="E248" s="921">
        <f>'Resolución 138-2019-OS_CD'!E232*Factores!$B$20</f>
        <v>1.0115639600000002</v>
      </c>
      <c r="F248" s="921">
        <f>'Resolución 138-2019-OS_CD'!F232*Factores!$B$20</f>
        <v>0.9621216000000001</v>
      </c>
      <c r="G248" s="921">
        <f>'Resolución 138-2019-OS_CD'!G232*Factores!$B$20</f>
        <v>0.9828946800000001</v>
      </c>
      <c r="H248" s="964"/>
      <c r="K248" s="964" t="s">
        <v>430</v>
      </c>
      <c r="L248" s="593">
        <v>0.82</v>
      </c>
      <c r="M248" s="593">
        <v>0.8102</v>
      </c>
      <c r="N248" s="593">
        <v>0.8298</v>
      </c>
      <c r="O248" s="593">
        <v>0.796</v>
      </c>
      <c r="P248" s="593">
        <v>0.8071</v>
      </c>
      <c r="R248" s="593">
        <f t="shared" si="34"/>
        <v>1</v>
      </c>
      <c r="S248" s="593">
        <f t="shared" si="34"/>
        <v>1</v>
      </c>
      <c r="T248" s="593">
        <f t="shared" si="34"/>
        <v>1</v>
      </c>
      <c r="U248" s="593">
        <f t="shared" si="34"/>
        <v>1</v>
      </c>
      <c r="V248" s="593">
        <f t="shared" si="34"/>
        <v>1</v>
      </c>
      <c r="W248" s="591">
        <f>+SUM(R244:V248)</f>
        <v>25</v>
      </c>
    </row>
    <row r="249" spans="2:23" ht="12.75">
      <c r="B249" s="889"/>
      <c r="C249" s="890"/>
      <c r="D249" s="890"/>
      <c r="E249" s="890"/>
      <c r="F249" s="890"/>
      <c r="G249" s="890"/>
      <c r="K249" s="593">
        <f>+SUM(C244:G248)</f>
        <v>26.42360072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2" ht="12.75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2" ht="12.75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2" ht="12.75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2" ht="12.75">
      <c r="B253" s="694"/>
      <c r="C253" s="1029" t="s">
        <v>349</v>
      </c>
      <c r="D253" s="695" t="s">
        <v>331</v>
      </c>
      <c r="E253" s="1029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2" ht="12.75">
      <c r="B254" s="690" t="s">
        <v>319</v>
      </c>
      <c r="C254" s="1030"/>
      <c r="D254" s="691" t="s">
        <v>335</v>
      </c>
      <c r="E254" s="1030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2" ht="12.75">
      <c r="B255" s="692"/>
      <c r="C255" s="1031"/>
      <c r="D255" s="693"/>
      <c r="E255" s="1031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2" ht="12.75">
      <c r="B256" s="599" t="s">
        <v>321</v>
      </c>
      <c r="C256" s="921">
        <f>'Resolución 138-2019-OS_CD'!C239*Factores!$B$20</f>
        <v>1.18406556</v>
      </c>
      <c r="D256" s="921">
        <f>'Resolución 138-2019-OS_CD'!D239*Factores!$B$20</f>
        <v>1.1818789200000002</v>
      </c>
      <c r="E256" s="921">
        <f>'Resolución 138-2019-OS_CD'!E239*Factores!$B$20</f>
        <v>1.1849159200000001</v>
      </c>
      <c r="F256" s="921">
        <f>'Resolución 138-2019-OS_CD'!F239*Factores!$B$20</f>
        <v>1.17701972</v>
      </c>
      <c r="G256" s="921">
        <f>'Resolución 138-2019-OS_CD'!G239*Factores!$B$20</f>
        <v>1.18029968</v>
      </c>
      <c r="L256" s="593">
        <v>0.9751</v>
      </c>
      <c r="M256" s="593">
        <v>0.9737</v>
      </c>
      <c r="N256" s="593">
        <v>0.9749</v>
      </c>
      <c r="O256" s="593">
        <v>0.9691</v>
      </c>
      <c r="P256" s="593">
        <v>0.9714</v>
      </c>
      <c r="R256" s="593">
        <f aca="true" t="shared" si="35" ref="R256:V259">+IF(L256=C256,0,1)</f>
        <v>1</v>
      </c>
      <c r="S256" s="593">
        <f t="shared" si="35"/>
        <v>1</v>
      </c>
      <c r="T256" s="593">
        <f t="shared" si="35"/>
        <v>1</v>
      </c>
      <c r="U256" s="593">
        <f t="shared" si="35"/>
        <v>1</v>
      </c>
      <c r="V256" s="593">
        <f t="shared" si="35"/>
        <v>1</v>
      </c>
    </row>
    <row r="257" spans="2:22" ht="12.75">
      <c r="B257" s="599" t="s">
        <v>322</v>
      </c>
      <c r="C257" s="921">
        <f>'Resolución 138-2019-OS_CD'!C240*Factores!$B$20</f>
        <v>1.1826078000000002</v>
      </c>
      <c r="D257" s="921">
        <f>'Resolución 138-2019-OS_CD'!D240*Factores!$B$20</f>
        <v>1.1817574400000002</v>
      </c>
      <c r="E257" s="921">
        <f>'Resolución 138-2019-OS_CD'!E240*Factores!$B$20</f>
        <v>1.18333668</v>
      </c>
      <c r="F257" s="921">
        <f>'Resolución 138-2019-OS_CD'!F240*Factores!$B$20</f>
        <v>1.17604788</v>
      </c>
      <c r="G257" s="921">
        <f>'Resolución 138-2019-OS_CD'!G240*Factores!$B$20</f>
        <v>1.1778700800000002</v>
      </c>
      <c r="L257" s="593">
        <v>0.9742</v>
      </c>
      <c r="M257" s="593">
        <v>0.9731</v>
      </c>
      <c r="N257" s="593">
        <v>0.9751</v>
      </c>
      <c r="O257" s="593">
        <v>0.97</v>
      </c>
      <c r="P257" s="593">
        <v>0.9715</v>
      </c>
      <c r="R257" s="593">
        <f t="shared" si="35"/>
        <v>1</v>
      </c>
      <c r="S257" s="593">
        <f t="shared" si="35"/>
        <v>1</v>
      </c>
      <c r="T257" s="593">
        <f t="shared" si="35"/>
        <v>1</v>
      </c>
      <c r="U257" s="593">
        <f t="shared" si="35"/>
        <v>1</v>
      </c>
      <c r="V257" s="593">
        <f t="shared" si="35"/>
        <v>1</v>
      </c>
    </row>
    <row r="258" spans="2:22" ht="12.75">
      <c r="B258" s="599" t="s">
        <v>324</v>
      </c>
      <c r="C258" s="921">
        <f>'Resolución 138-2019-OS_CD'!C241*Factores!$B$20</f>
        <v>1.1759264</v>
      </c>
      <c r="D258" s="921">
        <f>'Resolución 138-2019-OS_CD'!D241*Factores!$B$20</f>
        <v>1.17483308</v>
      </c>
      <c r="E258" s="921">
        <f>'Resolución 138-2019-OS_CD'!E241*Factores!$B$20</f>
        <v>1.1787204400000002</v>
      </c>
      <c r="F258" s="921">
        <f>'Resolución 138-2019-OS_CD'!F241*Factores!$B$20</f>
        <v>1.1696094400000001</v>
      </c>
      <c r="G258" s="921">
        <f>'Resolución 138-2019-OS_CD'!G241*Factores!$B$20</f>
        <v>1.17337532</v>
      </c>
      <c r="L258" s="593">
        <v>0.972</v>
      </c>
      <c r="M258" s="593">
        <v>0.9695</v>
      </c>
      <c r="N258" s="593">
        <v>0.9718</v>
      </c>
      <c r="O258" s="593">
        <v>0.9664</v>
      </c>
      <c r="P258" s="593">
        <v>0.9681</v>
      </c>
      <c r="R258" s="593">
        <f t="shared" si="35"/>
        <v>1</v>
      </c>
      <c r="S258" s="593">
        <f t="shared" si="35"/>
        <v>1</v>
      </c>
      <c r="T258" s="593">
        <f t="shared" si="35"/>
        <v>1</v>
      </c>
      <c r="U258" s="593">
        <f t="shared" si="35"/>
        <v>1</v>
      </c>
      <c r="V258" s="593">
        <f t="shared" si="35"/>
        <v>1</v>
      </c>
    </row>
    <row r="259" spans="2:23" ht="12.75">
      <c r="B259" s="599" t="s">
        <v>326</v>
      </c>
      <c r="C259" s="921">
        <f>'Resolución 138-2019-OS_CD'!C242*Factores!$B$20</f>
        <v>1.0379251200000001</v>
      </c>
      <c r="D259" s="921">
        <f>'Resolución 138-2019-OS_CD'!D242*Factores!$B$20</f>
        <v>1.03148668</v>
      </c>
      <c r="E259" s="921">
        <f>'Resolución 138-2019-OS_CD'!E242*Factores!$B$20</f>
        <v>1.04327024</v>
      </c>
      <c r="F259" s="921">
        <f>'Resolución 138-2019-OS_CD'!F242*Factores!$B$20</f>
        <v>1.0050040400000002</v>
      </c>
      <c r="G259" s="921">
        <f>'Resolución 138-2019-OS_CD'!G242*Factores!$B$20</f>
        <v>1.0184883200000001</v>
      </c>
      <c r="H259" s="964"/>
      <c r="K259" s="964" t="s">
        <v>430</v>
      </c>
      <c r="L259" s="593">
        <v>0.8145</v>
      </c>
      <c r="M259" s="593">
        <v>0.8068</v>
      </c>
      <c r="N259" s="593">
        <v>0.8173</v>
      </c>
      <c r="O259" s="593">
        <v>0.7848</v>
      </c>
      <c r="P259" s="593">
        <v>0.7957</v>
      </c>
      <c r="R259" s="593">
        <f t="shared" si="35"/>
        <v>1</v>
      </c>
      <c r="S259" s="593">
        <f t="shared" si="35"/>
        <v>1</v>
      </c>
      <c r="T259" s="593">
        <f t="shared" si="35"/>
        <v>1</v>
      </c>
      <c r="U259" s="593">
        <f t="shared" si="35"/>
        <v>1</v>
      </c>
      <c r="V259" s="593">
        <f t="shared" si="35"/>
        <v>1</v>
      </c>
      <c r="W259" s="591">
        <f>+SUM(R256:V259)</f>
        <v>20</v>
      </c>
    </row>
    <row r="260" spans="2:23" ht="12.75">
      <c r="B260" s="933"/>
      <c r="C260" s="932"/>
      <c r="D260" s="932"/>
      <c r="E260" s="932"/>
      <c r="F260" s="932"/>
      <c r="G260" s="932"/>
      <c r="K260" s="593">
        <f>+SUM(C256:G259)</f>
        <v>22.81843876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2" ht="12.75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2" ht="12.75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2" ht="12.75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2" ht="12.75">
      <c r="B264" s="694"/>
      <c r="C264" s="1029" t="s">
        <v>349</v>
      </c>
      <c r="D264" s="695" t="s">
        <v>331</v>
      </c>
      <c r="E264" s="1029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2" ht="12.75">
      <c r="B265" s="690" t="s">
        <v>319</v>
      </c>
      <c r="C265" s="1030"/>
      <c r="D265" s="691" t="s">
        <v>335</v>
      </c>
      <c r="E265" s="1030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2" ht="12.75">
      <c r="B266" s="692"/>
      <c r="C266" s="1031"/>
      <c r="D266" s="693"/>
      <c r="E266" s="1031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2" ht="12.75">
      <c r="B267" s="600" t="s">
        <v>321</v>
      </c>
      <c r="C267" s="922">
        <f>'Resolución 138-2019-OS_CD'!C249*Factores!$B$20</f>
        <v>1.1852803600000001</v>
      </c>
      <c r="D267" s="922">
        <f>'Resolución 138-2019-OS_CD'!D249*Factores!$B$20</f>
        <v>1.1852803600000001</v>
      </c>
      <c r="E267" s="922">
        <f>'Resolución 138-2019-OS_CD'!E249*Factores!$B$20</f>
        <v>1.18795292</v>
      </c>
      <c r="F267" s="922">
        <f>'Resolución 138-2019-OS_CD'!F249*Factores!$B$20</f>
        <v>1.18090708</v>
      </c>
      <c r="G267" s="922">
        <f>'Resolución 138-2019-OS_CD'!G249*Factores!$B$20</f>
        <v>1.18394408</v>
      </c>
      <c r="L267" s="593">
        <v>0.9826</v>
      </c>
      <c r="M267" s="593">
        <v>0.9826</v>
      </c>
      <c r="N267" s="593">
        <v>0.9834</v>
      </c>
      <c r="O267" s="593">
        <v>0.9802</v>
      </c>
      <c r="P267" s="593">
        <v>0.9809</v>
      </c>
      <c r="R267" s="593">
        <f aca="true" t="shared" si="36" ref="R267:V269">+IF(L267=C267,0,1)</f>
        <v>1</v>
      </c>
      <c r="S267" s="593">
        <f t="shared" si="36"/>
        <v>1</v>
      </c>
      <c r="T267" s="593">
        <f t="shared" si="36"/>
        <v>1</v>
      </c>
      <c r="U267" s="593">
        <f t="shared" si="36"/>
        <v>1</v>
      </c>
      <c r="V267" s="593">
        <f t="shared" si="36"/>
        <v>1</v>
      </c>
    </row>
    <row r="268" spans="2:22" ht="12.75">
      <c r="B268" s="599" t="s">
        <v>324</v>
      </c>
      <c r="C268" s="922">
        <f>'Resolución 138-2019-OS_CD'!C250*Factores!$B$20</f>
        <v>1.17981376</v>
      </c>
      <c r="D268" s="922">
        <f>'Resolución 138-2019-OS_CD'!D250*Factores!$B$20</f>
        <v>1.17981376</v>
      </c>
      <c r="E268" s="922">
        <f>'Resolución 138-2019-OS_CD'!E250*Factores!$B$20</f>
        <v>1.1823648400000002</v>
      </c>
      <c r="F268" s="922">
        <f>'Resolución 138-2019-OS_CD'!F250*Factores!$B$20</f>
        <v>1.1744686400000002</v>
      </c>
      <c r="G268" s="922">
        <f>'Resolución 138-2019-OS_CD'!G250*Factores!$B$20</f>
        <v>1.1778700800000002</v>
      </c>
      <c r="L268" s="593">
        <v>0.9802</v>
      </c>
      <c r="M268" s="593">
        <v>0.9794</v>
      </c>
      <c r="N268" s="593">
        <v>0.9807</v>
      </c>
      <c r="O268" s="593">
        <v>0.9754</v>
      </c>
      <c r="P268" s="593">
        <v>0.9772</v>
      </c>
      <c r="R268" s="593">
        <f t="shared" si="36"/>
        <v>1</v>
      </c>
      <c r="S268" s="593">
        <f t="shared" si="36"/>
        <v>1</v>
      </c>
      <c r="T268" s="593">
        <f t="shared" si="36"/>
        <v>1</v>
      </c>
      <c r="U268" s="593">
        <f t="shared" si="36"/>
        <v>1</v>
      </c>
      <c r="V268" s="593">
        <f t="shared" si="36"/>
        <v>1</v>
      </c>
    </row>
    <row r="269" spans="2:23" ht="12.75">
      <c r="B269" s="599" t="s">
        <v>326</v>
      </c>
      <c r="C269" s="922">
        <f>'Resolución 138-2019-OS_CD'!C251*Factores!$B$20</f>
        <v>1.0808075600000002</v>
      </c>
      <c r="D269" s="922">
        <f>'Resolución 138-2019-OS_CD'!D251*Factores!$B$20</f>
        <v>1.07315432</v>
      </c>
      <c r="E269" s="922">
        <f>'Resolución 138-2019-OS_CD'!E251*Factores!$B$20</f>
        <v>1.08858228</v>
      </c>
      <c r="F269" s="922">
        <f>'Resolución 138-2019-OS_CD'!F251*Factores!$B$20</f>
        <v>1.0520168</v>
      </c>
      <c r="G269" s="922">
        <f>'Resolución 138-2019-OS_CD'!G251*Factores!$B$20</f>
        <v>1.07060324</v>
      </c>
      <c r="H269" s="964"/>
      <c r="K269" s="964" t="s">
        <v>430</v>
      </c>
      <c r="L269" s="593">
        <v>0.8585</v>
      </c>
      <c r="M269" s="593">
        <v>0.8497</v>
      </c>
      <c r="N269" s="593">
        <v>0.8656</v>
      </c>
      <c r="O269" s="593">
        <v>0.8315</v>
      </c>
      <c r="P269" s="593">
        <v>0.8481</v>
      </c>
      <c r="R269" s="593">
        <f t="shared" si="36"/>
        <v>1</v>
      </c>
      <c r="S269" s="593">
        <f t="shared" si="36"/>
        <v>1</v>
      </c>
      <c r="T269" s="593">
        <f t="shared" si="36"/>
        <v>1</v>
      </c>
      <c r="U269" s="593">
        <f t="shared" si="36"/>
        <v>1</v>
      </c>
      <c r="V269" s="593">
        <f t="shared" si="36"/>
        <v>1</v>
      </c>
      <c r="W269" s="591">
        <f>+SUM(R267:V269)</f>
        <v>15</v>
      </c>
    </row>
    <row r="270" spans="2:23" ht="12.75">
      <c r="B270" s="933"/>
      <c r="C270" s="932"/>
      <c r="D270" s="932"/>
      <c r="E270" s="932"/>
      <c r="F270" s="932"/>
      <c r="G270" s="932"/>
      <c r="K270" s="593">
        <f>+SUM(C267:G269)</f>
        <v>17.18286008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2" ht="12.75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2" ht="12.75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2" ht="12.75">
      <c r="B273" s="694"/>
      <c r="C273" s="1029" t="s">
        <v>349</v>
      </c>
      <c r="D273" s="695" t="s">
        <v>331</v>
      </c>
      <c r="E273" s="1029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2" ht="12.75">
      <c r="B274" s="690" t="s">
        <v>319</v>
      </c>
      <c r="C274" s="1030"/>
      <c r="D274" s="691" t="s">
        <v>335</v>
      </c>
      <c r="E274" s="1030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2" ht="12.75">
      <c r="B275" s="692"/>
      <c r="C275" s="1031"/>
      <c r="D275" s="693"/>
      <c r="E275" s="1031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2" ht="12.75">
      <c r="B276" s="891" t="s">
        <v>383</v>
      </c>
      <c r="C276" s="921">
        <f>'Resolución 138-2019-OS_CD'!C258*Factores!$B$20</f>
        <v>1.2132207600000002</v>
      </c>
      <c r="D276" s="921">
        <f>'Resolución 138-2019-OS_CD'!D258*Factores!$B$20</f>
        <v>1.21273484</v>
      </c>
      <c r="E276" s="921">
        <f>'Resolución 138-2019-OS_CD'!E258*Factores!$B$20</f>
        <v>1.21273484</v>
      </c>
      <c r="F276" s="921">
        <f>'Resolución 138-2019-OS_CD'!F258*Factores!$B$20</f>
        <v>1.21273484</v>
      </c>
      <c r="G276" s="921">
        <f>'Resolución 138-2019-OS_CD'!G258*Factores!$B$20</f>
        <v>1.2132207600000002</v>
      </c>
      <c r="L276" s="593">
        <v>0.9984</v>
      </c>
      <c r="M276" s="593">
        <v>0.9983</v>
      </c>
      <c r="N276" s="593">
        <v>0.9986</v>
      </c>
      <c r="O276" s="593">
        <v>0.9984</v>
      </c>
      <c r="P276" s="593">
        <v>0.9985</v>
      </c>
      <c r="R276" s="593">
        <f aca="true" t="shared" si="37" ref="R276:V277">+IF(L276=C276,0,1)</f>
        <v>1</v>
      </c>
      <c r="S276" s="593">
        <f t="shared" si="37"/>
        <v>1</v>
      </c>
      <c r="T276" s="593">
        <f t="shared" si="37"/>
        <v>1</v>
      </c>
      <c r="U276" s="593">
        <f t="shared" si="37"/>
        <v>1</v>
      </c>
      <c r="V276" s="593">
        <f t="shared" si="37"/>
        <v>1</v>
      </c>
    </row>
    <row r="277" spans="2:23" ht="12.75">
      <c r="B277" s="891" t="s">
        <v>384</v>
      </c>
      <c r="C277" s="921">
        <f>'Resolución 138-2019-OS_CD'!C259*Factores!$B$20</f>
        <v>1.21382816</v>
      </c>
      <c r="D277" s="921">
        <f>'Resolución 138-2019-OS_CD'!D259*Factores!$B$20</f>
        <v>1.21382816</v>
      </c>
      <c r="E277" s="921">
        <f>'Resolución 138-2019-OS_CD'!E259*Factores!$B$20</f>
        <v>1.21407112</v>
      </c>
      <c r="F277" s="921">
        <f>'Resolución 138-2019-OS_CD'!F259*Factores!$B$20</f>
        <v>1.21431408</v>
      </c>
      <c r="G277" s="921">
        <f>'Resolución 138-2019-OS_CD'!G259*Factores!$B$20</f>
        <v>1.21382816</v>
      </c>
      <c r="H277" s="964"/>
      <c r="K277" s="964" t="s">
        <v>430</v>
      </c>
      <c r="L277" s="593">
        <v>0.9991</v>
      </c>
      <c r="M277" s="593">
        <v>0.9987</v>
      </c>
      <c r="N277" s="593">
        <v>0.9988</v>
      </c>
      <c r="O277" s="593">
        <v>0.999</v>
      </c>
      <c r="P277" s="593">
        <v>0.999</v>
      </c>
      <c r="R277" s="593">
        <f t="shared" si="37"/>
        <v>1</v>
      </c>
      <c r="S277" s="593">
        <f t="shared" si="37"/>
        <v>1</v>
      </c>
      <c r="T277" s="593">
        <f t="shared" si="37"/>
        <v>1</v>
      </c>
      <c r="U277" s="593">
        <f t="shared" si="37"/>
        <v>1</v>
      </c>
      <c r="V277" s="593">
        <f t="shared" si="37"/>
        <v>1</v>
      </c>
      <c r="W277" s="591">
        <f>+SUM(R276:V277)</f>
        <v>10</v>
      </c>
    </row>
    <row r="278" ht="12.75">
      <c r="K278" s="593">
        <f>+SUM(C276:G277)</f>
        <v>12.13451572</v>
      </c>
    </row>
  </sheetData>
  <sheetProtection/>
  <mergeCells count="22">
    <mergeCell ref="C273:C275"/>
    <mergeCell ref="C264:C266"/>
    <mergeCell ref="C253:C255"/>
    <mergeCell ref="C241:C243"/>
    <mergeCell ref="C229:C231"/>
    <mergeCell ref="E127:H127"/>
    <mergeCell ref="B165:H165"/>
    <mergeCell ref="B187:H187"/>
    <mergeCell ref="B207:J207"/>
    <mergeCell ref="B213:B220"/>
    <mergeCell ref="E115:H115"/>
    <mergeCell ref="B6:H6"/>
    <mergeCell ref="B81:H81"/>
    <mergeCell ref="E83:H83"/>
    <mergeCell ref="E95:H95"/>
    <mergeCell ref="F69:J69"/>
    <mergeCell ref="E44:G44"/>
    <mergeCell ref="E273:E275"/>
    <mergeCell ref="E264:E266"/>
    <mergeCell ref="E253:E255"/>
    <mergeCell ref="E241:E243"/>
    <mergeCell ref="E229:E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1120.762</v>
      </c>
      <c r="H10" s="923">
        <f>'Resolución 137-2019-OS_CD'!H9*Factores!$B$7</f>
        <v>1256.6842</v>
      </c>
      <c r="I10" s="704"/>
      <c r="J10" s="701"/>
      <c r="K10" s="968"/>
      <c r="L10" s="701"/>
      <c r="T10" s="700">
        <v>805</v>
      </c>
      <c r="U10" s="700">
        <v>910</v>
      </c>
      <c r="W10" s="700">
        <f aca="true" t="shared" si="0" ref="W10:W32">+IF(T10=G10,0,1)</f>
        <v>1</v>
      </c>
      <c r="X10" s="700">
        <f aca="true" t="shared" si="1" ref="X10:X32">+IF(U10=H10,0,1)</f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325.49789999999996</v>
      </c>
      <c r="H11" s="923">
        <f>'Resolución 137-2019-OS_CD'!H10*Factores!$B$7</f>
        <v>459.03549999999996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374.38219999999995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332.65169999999995</v>
      </c>
      <c r="H13" s="923">
        <f>+ROUND('Resolución 137-2019-OS_CD'!H12*Factores!$B$7,0)</f>
        <v>469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381.53599999999994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240.84459999999999</v>
      </c>
      <c r="H15" s="923">
        <f>+ROUND('Resolución 137-2019-OS_CD'!H14*Factores!$B$7,0)</f>
        <v>390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1150.5694999999998</v>
      </c>
      <c r="H16" s="923">
        <f>+ROUND('Resolución 137-2019-OS_CD'!H15*Factores!$B$7,0)</f>
        <v>1264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356.49769999999995</v>
      </c>
      <c r="H17" s="923">
        <f>+ROUND('Resolución 137-2019-OS_CD'!H16*Factores!$B$7,0)</f>
        <v>469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362.45919999999995</v>
      </c>
      <c r="H18" s="923">
        <f>+ROUND('Resolución 137-2019-OS_CD'!H17*Factores!$B$7,0)</f>
        <v>476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270.65209999999996</v>
      </c>
      <c r="H19" s="923">
        <f>+ROUND('Resolución 137-2019-OS_CD'!H18*Factores!$B$7,0)</f>
        <v>396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2133.0247</v>
      </c>
      <c r="H20" s="923">
        <f>+ROUND('Resolución 137-2019-OS_CD'!H19*Factores!$B$7,0)</f>
        <v>2265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616.4191</v>
      </c>
      <c r="H21" s="923">
        <f>+ROUND('Resolución 137-2019-OS_CD'!H20*Factores!$B$7,0)</f>
        <v>750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420.8819</v>
      </c>
      <c r="H22" s="923">
        <f>+ROUND('Resolución 137-2019-OS_CD'!H21*Factores!$B$7,0)</f>
        <v>510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2675.5211999999997</v>
      </c>
      <c r="H23" s="923">
        <f>+ROUND('Resolución 137-2019-OS_CD'!H22*Factores!$B$7,0)</f>
        <v>2765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2164.0245</v>
      </c>
      <c r="H24" s="923">
        <f>+ROUND('Resolución 137-2019-OS_CD'!H23*Factores!$B$7,0)</f>
        <v>2276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647.4189</v>
      </c>
      <c r="H25" s="923">
        <f>+ROUND('Resolución 137-2019-OS_CD'!H24*Factores!$B$7,0)</f>
        <v>759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451.88169999999997</v>
      </c>
      <c r="H26" s="923">
        <f>+ROUND('Resolución 137-2019-OS_CD'!H25*Factores!$B$7,0)</f>
        <v>521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2846.0200999999997</v>
      </c>
      <c r="H27" s="923">
        <f>+ROUND('Resolución 137-2019-OS_CD'!H26*Factores!$B$7,0)</f>
        <v>2915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3654.6839999999997</v>
      </c>
      <c r="H28" s="923">
        <f>'Resolución 137-2019-OS_CD'!H27*Factores!$B$8</f>
        <v>3966.792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3908.901</v>
      </c>
      <c r="H29" s="923">
        <f>'Resolución 137-2019-OS_CD'!H28*Factores!$B$8</f>
        <v>4750.8375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6659.982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8778.0375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9621.2325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2" ref="V42:W47">+IF(T42=G43,0,1)</f>
        <v>1</v>
      </c>
      <c r="W42" s="700">
        <f t="shared" si="2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189.57569999999998</v>
      </c>
      <c r="H43" s="924">
        <f>'Resolución 137-2019-OS_CD'!H41*Factores!$B$7</f>
        <v>83.461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195.53719999999998</v>
      </c>
      <c r="H44" s="924">
        <f>'Resolución 137-2019-OS_CD'!H42*Factores!$B$7</f>
        <v>83.461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206.2679</v>
      </c>
      <c r="H45" s="924">
        <f>'Resolución 137-2019-OS_CD'!H43*Factores!$B$7</f>
        <v>147.84519999999998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213.4217</v>
      </c>
      <c r="H46" s="924">
        <f>'Resolución 137-2019-OS_CD'!H44*Factores!$B$7</f>
        <v>147.84519999999998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395.8436</v>
      </c>
      <c r="H47" s="924">
        <f>'Resolución 137-2019-OS_CD'!H45*Factores!$B$7</f>
        <v>149.0375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+IF(X47=0,"ok")</f>
        <v>0</v>
      </c>
    </row>
    <row r="48" spans="1:12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422.07419999999996</v>
      </c>
      <c r="H48" s="924">
        <f>'Resolución 137-2019-OS_CD'!H46*Factores!$B$7</f>
        <v>305.2288</v>
      </c>
      <c r="I48" s="704"/>
      <c r="J48" s="701"/>
      <c r="K48" s="701"/>
      <c r="L48" s="701"/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3" ref="V55:V67">+IF(T55=G56,0,1)</f>
        <v>1</v>
      </c>
      <c r="W55" s="700">
        <f aca="true" t="shared" si="4" ref="W55:W67">+IF(U55=H56,0,1)</f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2181.9089999999997</v>
      </c>
      <c r="H56" s="923">
        <f>'Resolución 137-2019-OS_CD'!H54*Factores!$B$7</f>
        <v>2361.9462999999996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622.3806</v>
      </c>
      <c r="H57" s="923">
        <f>'Resolución 137-2019-OS_CD'!H55*Factores!$B$7</f>
        <v>803.6102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428.03569999999996</v>
      </c>
      <c r="H58" s="923">
        <f>'Resolución 137-2019-OS_CD'!H56*Factores!$B$7</f>
        <v>560.381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2674.3289</v>
      </c>
      <c r="H59" s="923">
        <f>'Resolución 137-2019-OS_CD'!H57*Factores!$B$7</f>
        <v>2806.6742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2185.4858999999997</v>
      </c>
      <c r="H60" s="923">
        <f>'Resolución 137-2019-OS_CD'!H58*Factores!$B$7</f>
        <v>2366.7155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625.9575</v>
      </c>
      <c r="H61" s="923">
        <f>'Resolución 137-2019-OS_CD'!H59*Factores!$B$7</f>
        <v>807.1871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431.6126</v>
      </c>
      <c r="H62" s="923">
        <f>'Resolución 137-2019-OS_CD'!H60*Factores!$B$7</f>
        <v>563.9579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2677.9058</v>
      </c>
      <c r="H63" s="923">
        <f>'Resolución 137-2019-OS_CD'!H61*Factores!$B$7</f>
        <v>2811.4433999999997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3450.807</v>
      </c>
      <c r="H64" s="923">
        <f>'Resolución 137-2019-OS_CD'!H62*Factores!$B$8</f>
        <v>3793.1189999999997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3697.473</v>
      </c>
      <c r="H65" s="923">
        <f>'Resolución 137-2019-OS_CD'!H63*Factores!$B$8</f>
        <v>4168.152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5375.0535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7522.054499999999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+IF(X67=0,"ok")</f>
        <v>0</v>
      </c>
    </row>
    <row r="68" spans="1:12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8243.175</v>
      </c>
      <c r="I68" s="704"/>
      <c r="J68" s="701"/>
      <c r="K68" s="701"/>
      <c r="L68" s="701"/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2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393.45899999999995</v>
      </c>
      <c r="H77" s="924">
        <f>'Resolución 137-2019-OS_CD'!H75*Factores!$B$7</f>
        <v>123.99919999999999</v>
      </c>
      <c r="I77" s="704"/>
      <c r="J77" s="701"/>
      <c r="K77" s="701"/>
      <c r="L77" s="701"/>
    </row>
    <row r="78" spans="1:12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397.03589999999997</v>
      </c>
      <c r="H78" s="924">
        <f>'Resolución 137-2019-OS_CD'!H76*Factores!$B$7</f>
        <v>275.4213</v>
      </c>
      <c r="I78" s="704"/>
      <c r="J78" s="701"/>
      <c r="K78" s="701"/>
      <c r="L78" s="701"/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5" ref="V85:W90">+IF(T85=G86,0,1)</f>
        <v>1</v>
      </c>
      <c r="W85" s="700">
        <f t="shared" si="5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707.0338999999999</v>
      </c>
      <c r="H86" s="923">
        <f>+'Resolución 137-2019-OS_CD'!H84*Factores!$B$7</f>
        <v>842.9561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+'Resolución 137-2019-OS_CD'!G85*Factores!$B$7</f>
        <v>755.9182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+'Resolución 137-2019-OS_CD'!G86*Factores!$B$7</f>
        <v>983.6474999999999</v>
      </c>
      <c r="H88" s="923">
        <f>+'Resolución 137-2019-OS_CD'!H86*Factores!$B$7</f>
        <v>847.7253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+'Resolución 137-2019-OS_CD'!G87*Factores!$B$7</f>
        <v>1032.5318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736.8413999999999</v>
      </c>
      <c r="H90" s="923">
        <f>+'Resolución 137-2019-OS_CD'!H88*Factores!$B$7</f>
        <v>848.9176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+IF(X90=0,"ok")</f>
        <v>0</v>
      </c>
    </row>
    <row r="91" spans="2:12" ht="12.75">
      <c r="B91" s="719"/>
      <c r="C91" s="750"/>
      <c r="D91" s="751"/>
      <c r="E91" s="734"/>
      <c r="F91" s="714" t="s">
        <v>150</v>
      </c>
      <c r="G91" s="923">
        <f>+'Resolución 137-2019-OS_CD'!G89*Factores!$B$7</f>
        <v>1014.6473</v>
      </c>
      <c r="H91" s="923">
        <f>+'Resolución 137-2019-OS_CD'!H89*Factores!$B$7</f>
        <v>864.4174999999999</v>
      </c>
      <c r="I91" s="701"/>
      <c r="J91" s="701"/>
      <c r="K91" s="701"/>
      <c r="L91" s="701"/>
    </row>
    <row r="92" spans="2:12" ht="12.7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12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2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5.576</v>
      </c>
      <c r="H101" s="701"/>
      <c r="I101" s="701"/>
      <c r="J101" s="701"/>
      <c r="K101" s="701"/>
      <c r="L101" s="701"/>
    </row>
    <row r="102" spans="2:12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6.97</v>
      </c>
      <c r="H102" s="701"/>
      <c r="I102" s="701"/>
      <c r="J102" s="701"/>
      <c r="K102" s="701"/>
      <c r="L102" s="701"/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12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11444.3175</v>
      </c>
      <c r="H109" s="923">
        <f>'Resolución 137-2019-OS_CD'!H109*Factores!$B$9</f>
        <v>19559.1704</v>
      </c>
      <c r="I109" s="923">
        <f>'Resolución 137-2019-OS_CD'!I109*Factores!$B$9</f>
        <v>14039.5101</v>
      </c>
      <c r="J109" s="923">
        <f>'Resolución 137-2019-OS_CD'!J109*Factores!$B$9</f>
        <v>25551.5183</v>
      </c>
      <c r="K109" s="923">
        <f>'Resolución 137-2019-OS_CD'!K109*Factores!$B$9</f>
        <v>15787.9953</v>
      </c>
      <c r="L109" s="923">
        <f>'Resolución 137-2019-OS_CD'!L109*Factores!$B$9</f>
        <v>25588.2319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6" ref="AA109:AE113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15304.982</v>
      </c>
      <c r="H110" s="923">
        <f>'Resolución 137-2019-OS_CD'!H110*Factores!$B$9</f>
        <v>17596.1401</v>
      </c>
      <c r="I110" s="923">
        <f>'Resolución 137-2019-OS_CD'!I110*Factores!$B$9</f>
        <v>14123.262999999999</v>
      </c>
      <c r="J110" s="923">
        <f>'Resolución 137-2019-OS_CD'!J110*Factores!$B$9</f>
        <v>22941.4108</v>
      </c>
      <c r="K110" s="923">
        <f>'Resolución 137-2019-OS_CD'!K110*Factores!$B$9</f>
        <v>15787.9953</v>
      </c>
      <c r="L110" s="923">
        <f>'Resolución 137-2019-OS_CD'!L110*Factores!$B$9</f>
        <v>25588.2319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13744.654</v>
      </c>
      <c r="H111" s="923">
        <f>'Resolución 137-2019-OS_CD'!H111*Factores!$B$9</f>
        <v>16822.8599</v>
      </c>
      <c r="I111" s="923">
        <f>'Resolución 137-2019-OS_CD'!I111*Factores!$B$9</f>
        <v>14516.7869</v>
      </c>
      <c r="J111" s="923">
        <f>'Resolución 137-2019-OS_CD'!J111*Factores!$B$9</f>
        <v>21913.43</v>
      </c>
      <c r="K111" s="923">
        <f>'Resolución 137-2019-OS_CD'!K111*Factores!$B$9</f>
        <v>16560.1282</v>
      </c>
      <c r="L111" s="923">
        <f>'Resolución 137-2019-OS_CD'!L111*Factores!$B$9</f>
        <v>28637.7553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14194.3956</v>
      </c>
      <c r="H112" s="923">
        <f>'Resolución 137-2019-OS_CD'!H112*Factores!$B$9</f>
        <v>15979.5944</v>
      </c>
      <c r="I112" s="923">
        <f>'Resolución 137-2019-OS_CD'!I112*Factores!$B$9</f>
        <v>14516.7869</v>
      </c>
      <c r="J112" s="923">
        <f>'Resolución 137-2019-OS_CD'!J112*Factores!$B$9</f>
        <v>21913.43</v>
      </c>
      <c r="K112" s="923">
        <f>'Resolución 137-2019-OS_CD'!K112*Factores!$B$9</f>
        <v>16926.1169</v>
      </c>
      <c r="L112" s="923">
        <f>'Resolución 137-2019-OS_CD'!L112*Factores!$B$9</f>
        <v>27937.902299999998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17333.4084</v>
      </c>
      <c r="H113" s="923">
        <f>'Resolución 137-2019-OS_CD'!H113*Factores!$B$9</f>
        <v>16711.5718</v>
      </c>
      <c r="I113" s="923">
        <f>'Resolución 137-2019-OS_CD'!I113*Factores!$B$9</f>
        <v>15829.2981</v>
      </c>
      <c r="J113" s="923">
        <f>'Resolución 137-2019-OS_CD'!J113*Factores!$B$9</f>
        <v>21571.5346</v>
      </c>
      <c r="K113" s="923">
        <f>'Resolución 137-2019-OS_CD'!K113*Factores!$B$9</f>
        <v>18565.6086</v>
      </c>
      <c r="L113" s="923">
        <f>'Resolución 137-2019-OS_CD'!L113*Factores!$B$9</f>
        <v>25994.3761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1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12" ht="12.75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1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26" ht="12.75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1319.7609</v>
      </c>
      <c r="G134" s="927">
        <f>'Resolución 137-2019-OS_CD'!G119*Factores!$B$10</f>
        <v>1143.2737</v>
      </c>
      <c r="H134" s="927">
        <f>'Resolución 137-2019-OS_CD'!H119*Factores!$B$10</f>
        <v>1093.9611</v>
      </c>
      <c r="I134" s="701"/>
      <c r="J134" s="965">
        <f>+ROUND(F134,0)</f>
        <v>1320</v>
      </c>
      <c r="K134" s="965">
        <f>+ROUND(G134,0)</f>
        <v>1143</v>
      </c>
      <c r="L134" s="965">
        <f>+ROUND(H134,0)</f>
        <v>1094</v>
      </c>
      <c r="T134" s="700">
        <v>917</v>
      </c>
      <c r="U134" s="700">
        <v>799</v>
      </c>
      <c r="V134" s="700">
        <v>765</v>
      </c>
      <c r="X134" s="700">
        <f aca="true" t="shared" si="7" ref="X134:X163">+IF(T134=F134,0,1)</f>
        <v>1</v>
      </c>
      <c r="Y134" s="700">
        <f aca="true" t="shared" si="8" ref="Y134:Y163">+IF(U134=G134,0,1)</f>
        <v>1</v>
      </c>
      <c r="Z134" s="700">
        <f aca="true" t="shared" si="9" ref="Z134:Z163">+IF(V134=H134,0,1)</f>
        <v>1</v>
      </c>
    </row>
    <row r="135" spans="2:26" ht="12.75">
      <c r="B135" s="769"/>
      <c r="C135" s="770"/>
      <c r="D135" s="771"/>
      <c r="E135" s="768" t="s">
        <v>103</v>
      </c>
      <c r="F135" s="927">
        <f>'Resolución 137-2019-OS_CD'!F120*Factores!$B$10</f>
        <v>202.4412</v>
      </c>
      <c r="G135" s="927">
        <f>'Resolución 137-2019-OS_CD'!G120*Factores!$B$10</f>
        <v>202.4412</v>
      </c>
      <c r="H135" s="927">
        <f>'Resolución 137-2019-OS_CD'!H120*Factores!$B$10</f>
        <v>202.4412</v>
      </c>
      <c r="I135" s="701"/>
      <c r="J135" s="965">
        <f aca="true" t="shared" si="10" ref="J135:J163">+ROUND(F135,0)</f>
        <v>202</v>
      </c>
      <c r="K135" s="965">
        <f aca="true" t="shared" si="11" ref="K135:K163">+ROUND(G135,0)</f>
        <v>202</v>
      </c>
      <c r="L135" s="965">
        <f aca="true" t="shared" si="12" ref="L135:L163">+ROUND(H135,0)</f>
        <v>202</v>
      </c>
      <c r="T135" s="700">
        <v>184</v>
      </c>
      <c r="U135" s="700">
        <v>184</v>
      </c>
      <c r="V135" s="700">
        <v>184</v>
      </c>
      <c r="X135" s="700">
        <f t="shared" si="7"/>
        <v>1</v>
      </c>
      <c r="Y135" s="700">
        <f t="shared" si="8"/>
        <v>1</v>
      </c>
      <c r="Z135" s="700">
        <f t="shared" si="9"/>
        <v>1</v>
      </c>
    </row>
    <row r="136" spans="2:26" ht="12.75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1319.7609</v>
      </c>
      <c r="G136" s="927">
        <f>'Resolución 137-2019-OS_CD'!G121*Factores!$B$10</f>
        <v>1143.2737</v>
      </c>
      <c r="H136" s="927">
        <f>'Resolución 137-2019-OS_CD'!H121*Factores!$B$10</f>
        <v>1093.9611</v>
      </c>
      <c r="I136" s="701"/>
      <c r="J136" s="965">
        <f t="shared" si="10"/>
        <v>1320</v>
      </c>
      <c r="K136" s="965">
        <f t="shared" si="11"/>
        <v>1143</v>
      </c>
      <c r="L136" s="965">
        <f t="shared" si="12"/>
        <v>1094</v>
      </c>
      <c r="T136" s="700">
        <v>917</v>
      </c>
      <c r="U136" s="700">
        <v>799</v>
      </c>
      <c r="V136" s="700">
        <v>765</v>
      </c>
      <c r="X136" s="700">
        <f t="shared" si="7"/>
        <v>1</v>
      </c>
      <c r="Y136" s="700">
        <f t="shared" si="8"/>
        <v>1</v>
      </c>
      <c r="Z136" s="700">
        <f t="shared" si="9"/>
        <v>1</v>
      </c>
    </row>
    <row r="137" spans="2:26" ht="12.75">
      <c r="B137" s="769"/>
      <c r="C137" s="770"/>
      <c r="D137" s="771"/>
      <c r="E137" s="768" t="s">
        <v>103</v>
      </c>
      <c r="F137" s="927">
        <f>'Resolución 137-2019-OS_CD'!F122*Factores!$B$10</f>
        <v>202.4412</v>
      </c>
      <c r="G137" s="927">
        <f>'Resolución 137-2019-OS_CD'!G122*Factores!$B$10</f>
        <v>202.4412</v>
      </c>
      <c r="H137" s="927">
        <f>'Resolución 137-2019-OS_CD'!H122*Factores!$B$10</f>
        <v>202.4412</v>
      </c>
      <c r="I137" s="701"/>
      <c r="J137" s="965">
        <f t="shared" si="10"/>
        <v>202</v>
      </c>
      <c r="K137" s="965">
        <f t="shared" si="11"/>
        <v>202</v>
      </c>
      <c r="L137" s="965">
        <f t="shared" si="12"/>
        <v>202</v>
      </c>
      <c r="T137" s="700">
        <v>184</v>
      </c>
      <c r="U137" s="700">
        <v>184</v>
      </c>
      <c r="V137" s="700">
        <v>184</v>
      </c>
      <c r="X137" s="700">
        <f t="shared" si="7"/>
        <v>1</v>
      </c>
      <c r="Y137" s="700">
        <f t="shared" si="8"/>
        <v>1</v>
      </c>
      <c r="Z137" s="700">
        <f t="shared" si="9"/>
        <v>1</v>
      </c>
    </row>
    <row r="138" spans="2:26" ht="12.75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7476.0497000000005</v>
      </c>
      <c r="G138" s="927">
        <f>'Resolución 137-2019-OS_CD'!G123*Factores!$B$10</f>
        <v>7476.0497000000005</v>
      </c>
      <c r="H138" s="927">
        <f>'Resolución 137-2019-OS_CD'!H123*Factores!$B$10</f>
        <v>7476.0497000000005</v>
      </c>
      <c r="I138" s="701"/>
      <c r="J138" s="965">
        <f t="shared" si="10"/>
        <v>7476</v>
      </c>
      <c r="K138" s="965">
        <f t="shared" si="11"/>
        <v>7476</v>
      </c>
      <c r="L138" s="965">
        <f t="shared" si="12"/>
        <v>7476</v>
      </c>
      <c r="T138" s="700">
        <v>4792</v>
      </c>
      <c r="U138" s="700">
        <v>4792</v>
      </c>
      <c r="V138" s="700">
        <v>4792</v>
      </c>
      <c r="X138" s="700">
        <f t="shared" si="7"/>
        <v>1</v>
      </c>
      <c r="Y138" s="700">
        <f t="shared" si="8"/>
        <v>1</v>
      </c>
      <c r="Z138" s="700">
        <f t="shared" si="9"/>
        <v>1</v>
      </c>
    </row>
    <row r="139" spans="2:26" ht="12.75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7476.0497000000005</v>
      </c>
      <c r="G139" s="927">
        <f>'Resolución 137-2019-OS_CD'!G124*Factores!$B$10</f>
        <v>7476.0497000000005</v>
      </c>
      <c r="H139" s="927">
        <f>'Resolución 137-2019-OS_CD'!H124*Factores!$B$10</f>
        <v>7476.0497000000005</v>
      </c>
      <c r="I139" s="701"/>
      <c r="J139" s="965">
        <f t="shared" si="10"/>
        <v>7476</v>
      </c>
      <c r="K139" s="965">
        <f t="shared" si="11"/>
        <v>7476</v>
      </c>
      <c r="L139" s="965">
        <f t="shared" si="12"/>
        <v>7476</v>
      </c>
      <c r="T139" s="700">
        <v>4792</v>
      </c>
      <c r="U139" s="700">
        <v>4792</v>
      </c>
      <c r="V139" s="700">
        <v>4792</v>
      </c>
      <c r="X139" s="700">
        <f t="shared" si="7"/>
        <v>1</v>
      </c>
      <c r="Y139" s="700">
        <f t="shared" si="8"/>
        <v>1</v>
      </c>
      <c r="Z139" s="700">
        <f t="shared" si="9"/>
        <v>1</v>
      </c>
    </row>
    <row r="140" spans="2:26" ht="12.75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7822.5356</v>
      </c>
      <c r="G140" s="927">
        <f>'Resolución 137-2019-OS_CD'!G125*Factores!$B$10</f>
        <v>7470.8589</v>
      </c>
      <c r="H140" s="927">
        <f>'Resolución 137-2019-OS_CD'!H125*Factores!$B$10</f>
        <v>7585.056500000001</v>
      </c>
      <c r="I140" s="701"/>
      <c r="J140" s="965">
        <f t="shared" si="10"/>
        <v>7823</v>
      </c>
      <c r="K140" s="965">
        <f t="shared" si="11"/>
        <v>7471</v>
      </c>
      <c r="L140" s="965">
        <f t="shared" si="12"/>
        <v>7585</v>
      </c>
      <c r="T140" s="700">
        <v>5527</v>
      </c>
      <c r="U140" s="700">
        <v>5290</v>
      </c>
      <c r="V140" s="700">
        <v>5359</v>
      </c>
      <c r="X140" s="700">
        <f t="shared" si="7"/>
        <v>1</v>
      </c>
      <c r="Y140" s="700">
        <f t="shared" si="8"/>
        <v>1</v>
      </c>
      <c r="Z140" s="700">
        <f t="shared" si="9"/>
        <v>1</v>
      </c>
    </row>
    <row r="141" spans="2:26" ht="12.75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6361.325400000001</v>
      </c>
      <c r="G141" s="927">
        <f>'Resolución 137-2019-OS_CD'!G126*Factores!$B$10</f>
        <v>6374.3024000000005</v>
      </c>
      <c r="H141" s="927">
        <f>'Resolución 137-2019-OS_CD'!H126*Factores!$B$10</f>
        <v>6715.597500000001</v>
      </c>
      <c r="I141" s="701"/>
      <c r="J141" s="965">
        <f t="shared" si="10"/>
        <v>6361</v>
      </c>
      <c r="K141" s="965">
        <f t="shared" si="11"/>
        <v>6374</v>
      </c>
      <c r="L141" s="965">
        <f t="shared" si="12"/>
        <v>6716</v>
      </c>
      <c r="T141" s="700">
        <v>4466</v>
      </c>
      <c r="U141" s="700">
        <v>4475</v>
      </c>
      <c r="V141" s="700">
        <v>4709</v>
      </c>
      <c r="X141" s="700">
        <f t="shared" si="7"/>
        <v>1</v>
      </c>
      <c r="Y141" s="700">
        <f t="shared" si="8"/>
        <v>1</v>
      </c>
      <c r="Z141" s="700">
        <f t="shared" si="9"/>
        <v>1</v>
      </c>
    </row>
    <row r="142" spans="2:26" ht="12.75">
      <c r="B142" s="769"/>
      <c r="C142" s="770"/>
      <c r="D142" s="771"/>
      <c r="E142" s="768" t="s">
        <v>108</v>
      </c>
      <c r="F142" s="927">
        <f>'Resolución 137-2019-OS_CD'!F127*Factores!$B$10</f>
        <v>6510.5609</v>
      </c>
      <c r="G142" s="927">
        <f>'Resolución 137-2019-OS_CD'!G127*Factores!$B$10</f>
        <v>6347.050700000001</v>
      </c>
      <c r="H142" s="927">
        <f>'Resolución 137-2019-OS_CD'!H127*Factores!$B$10</f>
        <v>6387.2794</v>
      </c>
      <c r="I142" s="701"/>
      <c r="J142" s="965">
        <f t="shared" si="10"/>
        <v>6511</v>
      </c>
      <c r="K142" s="965">
        <f t="shared" si="11"/>
        <v>6347</v>
      </c>
      <c r="L142" s="965">
        <f t="shared" si="12"/>
        <v>6387</v>
      </c>
      <c r="T142" s="700">
        <v>4708</v>
      </c>
      <c r="U142" s="700">
        <v>4598</v>
      </c>
      <c r="V142" s="700">
        <v>4616</v>
      </c>
      <c r="X142" s="700">
        <f t="shared" si="7"/>
        <v>1</v>
      </c>
      <c r="Y142" s="700">
        <f t="shared" si="8"/>
        <v>1</v>
      </c>
      <c r="Z142" s="700">
        <f t="shared" si="9"/>
        <v>1</v>
      </c>
    </row>
    <row r="143" spans="2:26" ht="12.75">
      <c r="B143" s="769"/>
      <c r="C143" s="770"/>
      <c r="D143" s="767"/>
      <c r="E143" s="768" t="s">
        <v>106</v>
      </c>
      <c r="F143" s="927">
        <f>'Resolución 137-2019-OS_CD'!F128*Factores!$B$10</f>
        <v>8252.0743</v>
      </c>
      <c r="G143" s="927">
        <f>'Resolución 137-2019-OS_CD'!G128*Factores!$B$10</f>
        <v>7470.8589</v>
      </c>
      <c r="H143" s="927">
        <f>'Resolución 137-2019-OS_CD'!H128*Factores!$B$10</f>
        <v>7585.056500000001</v>
      </c>
      <c r="I143" s="701"/>
      <c r="J143" s="965">
        <f t="shared" si="10"/>
        <v>8252</v>
      </c>
      <c r="K143" s="965">
        <f t="shared" si="11"/>
        <v>7471</v>
      </c>
      <c r="L143" s="965">
        <f t="shared" si="12"/>
        <v>7585</v>
      </c>
      <c r="T143" s="700">
        <v>5814</v>
      </c>
      <c r="U143" s="700">
        <v>5290</v>
      </c>
      <c r="V143" s="700">
        <v>5359</v>
      </c>
      <c r="X143" s="700">
        <f t="shared" si="7"/>
        <v>1</v>
      </c>
      <c r="Y143" s="700">
        <f t="shared" si="8"/>
        <v>1</v>
      </c>
      <c r="Z143" s="700">
        <f t="shared" si="9"/>
        <v>1</v>
      </c>
    </row>
    <row r="144" spans="2:26" ht="12.75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7335.8981</v>
      </c>
      <c r="G144" s="927">
        <f>'Resolución 137-2019-OS_CD'!G129*Factores!$B$10</f>
        <v>6430.1035</v>
      </c>
      <c r="H144" s="927">
        <f>'Resolución 137-2019-OS_CD'!H129*Factores!$B$10</f>
        <v>6715.597500000001</v>
      </c>
      <c r="I144" s="701"/>
      <c r="J144" s="965">
        <f t="shared" si="10"/>
        <v>7336</v>
      </c>
      <c r="K144" s="965">
        <f t="shared" si="11"/>
        <v>6430</v>
      </c>
      <c r="L144" s="965">
        <f t="shared" si="12"/>
        <v>6716</v>
      </c>
      <c r="T144" s="700">
        <v>5070</v>
      </c>
      <c r="U144" s="700">
        <v>4517</v>
      </c>
      <c r="V144" s="700">
        <v>4709</v>
      </c>
      <c r="X144" s="700">
        <f t="shared" si="7"/>
        <v>1</v>
      </c>
      <c r="Y144" s="700">
        <f t="shared" si="8"/>
        <v>1</v>
      </c>
      <c r="Z144" s="700">
        <f t="shared" si="9"/>
        <v>1</v>
      </c>
    </row>
    <row r="145" spans="2:26" ht="12.75">
      <c r="B145" s="769"/>
      <c r="C145" s="770"/>
      <c r="D145" s="771"/>
      <c r="E145" s="768" t="s">
        <v>108</v>
      </c>
      <c r="F145" s="927">
        <f>'Resolución 137-2019-OS_CD'!F130*Factores!$B$10</f>
        <v>7181.4718</v>
      </c>
      <c r="G145" s="927">
        <f>'Resolución 137-2019-OS_CD'!G130*Factores!$B$10</f>
        <v>6402.8518</v>
      </c>
      <c r="H145" s="927">
        <f>'Resolución 137-2019-OS_CD'!H130*Factores!$B$10</f>
        <v>6387.2794</v>
      </c>
      <c r="I145" s="701"/>
      <c r="J145" s="965">
        <f t="shared" si="10"/>
        <v>7181</v>
      </c>
      <c r="K145" s="965">
        <f t="shared" si="11"/>
        <v>6403</v>
      </c>
      <c r="L145" s="965">
        <f t="shared" si="12"/>
        <v>6387</v>
      </c>
      <c r="T145" s="700">
        <v>5138</v>
      </c>
      <c r="U145" s="700">
        <v>4640</v>
      </c>
      <c r="V145" s="700">
        <v>4616</v>
      </c>
      <c r="X145" s="700">
        <f t="shared" si="7"/>
        <v>1</v>
      </c>
      <c r="Y145" s="700">
        <f t="shared" si="8"/>
        <v>1</v>
      </c>
      <c r="Z145" s="700">
        <f t="shared" si="9"/>
        <v>1</v>
      </c>
    </row>
    <row r="146" spans="2:26" ht="12.75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7551.3163</v>
      </c>
      <c r="G146" s="927">
        <f>'Resolución 137-2019-OS_CD'!G131*Factores!$B$10</f>
        <v>7199.6396</v>
      </c>
      <c r="H146" s="927">
        <f>'Resolución 137-2019-OS_CD'!H131*Factores!$B$10</f>
        <v>8006.809</v>
      </c>
      <c r="I146" s="701"/>
      <c r="J146" s="965">
        <f t="shared" si="10"/>
        <v>7551</v>
      </c>
      <c r="K146" s="965">
        <f t="shared" si="11"/>
        <v>7200</v>
      </c>
      <c r="L146" s="965">
        <f t="shared" si="12"/>
        <v>8007</v>
      </c>
      <c r="T146" s="700">
        <v>5648</v>
      </c>
      <c r="U146" s="700">
        <v>5412</v>
      </c>
      <c r="V146" s="700">
        <v>6075</v>
      </c>
      <c r="X146" s="700">
        <f t="shared" si="7"/>
        <v>1</v>
      </c>
      <c r="Y146" s="700">
        <f t="shared" si="8"/>
        <v>1</v>
      </c>
      <c r="Z146" s="700">
        <f t="shared" si="9"/>
        <v>1</v>
      </c>
    </row>
    <row r="147" spans="2:26" ht="12.75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8159.9376</v>
      </c>
      <c r="G147" s="927">
        <f>'Resolución 137-2019-OS_CD'!G132*Factores!$B$10</f>
        <v>7199.6396</v>
      </c>
      <c r="H147" s="927">
        <f>'Resolución 137-2019-OS_CD'!H132*Factores!$B$10</f>
        <v>8006.809</v>
      </c>
      <c r="I147" s="701"/>
      <c r="J147" s="965">
        <f t="shared" si="10"/>
        <v>8160</v>
      </c>
      <c r="K147" s="965">
        <f t="shared" si="11"/>
        <v>7200</v>
      </c>
      <c r="L147" s="965">
        <f t="shared" si="12"/>
        <v>8007</v>
      </c>
      <c r="T147" s="700">
        <v>6084</v>
      </c>
      <c r="U147" s="700">
        <v>5412</v>
      </c>
      <c r="V147" s="700">
        <v>6075</v>
      </c>
      <c r="X147" s="700">
        <f t="shared" si="7"/>
        <v>1</v>
      </c>
      <c r="Y147" s="700">
        <f t="shared" si="8"/>
        <v>1</v>
      </c>
      <c r="Z147" s="700">
        <f t="shared" si="9"/>
        <v>1</v>
      </c>
    </row>
    <row r="148" spans="2:26" ht="12.75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7322.9211000000005</v>
      </c>
      <c r="G148" s="927">
        <f>'Resolución 137-2019-OS_CD'!G133*Factores!$B$10</f>
        <v>7051.701800000001</v>
      </c>
      <c r="H148" s="927">
        <f>'Resolución 137-2019-OS_CD'!H133*Factores!$B$10</f>
        <v>7294.371700000001</v>
      </c>
      <c r="I148" s="701"/>
      <c r="J148" s="965">
        <f t="shared" si="10"/>
        <v>7323</v>
      </c>
      <c r="K148" s="965">
        <f t="shared" si="11"/>
        <v>7052</v>
      </c>
      <c r="L148" s="965">
        <f t="shared" si="12"/>
        <v>7294</v>
      </c>
      <c r="T148" s="700">
        <v>4626</v>
      </c>
      <c r="U148" s="700">
        <v>4536</v>
      </c>
      <c r="V148" s="700">
        <v>4692</v>
      </c>
      <c r="X148" s="700">
        <f t="shared" si="7"/>
        <v>1</v>
      </c>
      <c r="Y148" s="700">
        <f t="shared" si="8"/>
        <v>1</v>
      </c>
      <c r="Z148" s="700">
        <f t="shared" si="9"/>
        <v>1</v>
      </c>
    </row>
    <row r="149" spans="2:26" ht="12.75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7322.9211000000005</v>
      </c>
      <c r="G149" s="927">
        <f>'Resolución 137-2019-OS_CD'!G134*Factores!$B$10</f>
        <v>7051.701800000001</v>
      </c>
      <c r="H149" s="927">
        <f>'Resolución 137-2019-OS_CD'!H134*Factores!$B$10</f>
        <v>7294.371700000001</v>
      </c>
      <c r="I149" s="701"/>
      <c r="J149" s="965">
        <f t="shared" si="10"/>
        <v>7323</v>
      </c>
      <c r="K149" s="965">
        <f t="shared" si="11"/>
        <v>7052</v>
      </c>
      <c r="L149" s="965">
        <f t="shared" si="12"/>
        <v>7294</v>
      </c>
      <c r="T149" s="700">
        <v>4626</v>
      </c>
      <c r="U149" s="700">
        <v>4536</v>
      </c>
      <c r="V149" s="700">
        <v>4692</v>
      </c>
      <c r="X149" s="700">
        <f t="shared" si="7"/>
        <v>1</v>
      </c>
      <c r="Y149" s="700">
        <f t="shared" si="8"/>
        <v>1</v>
      </c>
      <c r="Z149" s="700">
        <f t="shared" si="9"/>
        <v>1</v>
      </c>
    </row>
    <row r="150" spans="2:26" ht="12.75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1758.3835000000001</v>
      </c>
      <c r="G150" s="927">
        <f>'Resolución 137-2019-OS_CD'!G135*Factores!$B$10</f>
        <v>1646.7813</v>
      </c>
      <c r="H150" s="927">
        <f>'Resolución 137-2019-OS_CD'!H135*Factores!$B$10</f>
        <v>1851.8179</v>
      </c>
      <c r="I150" s="701"/>
      <c r="J150" s="965">
        <f t="shared" si="10"/>
        <v>1758</v>
      </c>
      <c r="K150" s="965">
        <f t="shared" si="11"/>
        <v>1647</v>
      </c>
      <c r="L150" s="965">
        <f t="shared" si="12"/>
        <v>1852</v>
      </c>
      <c r="T150" s="700">
        <v>1201</v>
      </c>
      <c r="U150" s="700">
        <v>1201</v>
      </c>
      <c r="V150" s="700">
        <v>1448</v>
      </c>
      <c r="X150" s="700">
        <f t="shared" si="7"/>
        <v>1</v>
      </c>
      <c r="Y150" s="700">
        <f t="shared" si="8"/>
        <v>1</v>
      </c>
      <c r="Z150" s="700">
        <f t="shared" si="9"/>
        <v>1</v>
      </c>
    </row>
    <row r="151" spans="2:26" ht="12.75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1763.5743</v>
      </c>
      <c r="G151" s="927">
        <f>'Resolución 137-2019-OS_CD'!G136*Factores!$B$10</f>
        <v>1641.5905</v>
      </c>
      <c r="H151" s="927">
        <f>'Resolución 137-2019-OS_CD'!H136*Factores!$B$10</f>
        <v>1853.1156</v>
      </c>
      <c r="I151" s="701"/>
      <c r="J151" s="965">
        <f t="shared" si="10"/>
        <v>1764</v>
      </c>
      <c r="K151" s="965">
        <f t="shared" si="11"/>
        <v>1642</v>
      </c>
      <c r="L151" s="965">
        <f t="shared" si="12"/>
        <v>1853</v>
      </c>
      <c r="T151" s="700">
        <v>1208</v>
      </c>
      <c r="U151" s="700">
        <v>1211</v>
      </c>
      <c r="V151" s="700">
        <v>1447</v>
      </c>
      <c r="X151" s="700">
        <f t="shared" si="7"/>
        <v>1</v>
      </c>
      <c r="Y151" s="700">
        <f t="shared" si="8"/>
        <v>1</v>
      </c>
      <c r="Z151" s="700">
        <f t="shared" si="9"/>
        <v>1</v>
      </c>
    </row>
    <row r="152" spans="2:26" ht="12.75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1785.6352000000002</v>
      </c>
      <c r="G152" s="927">
        <f>'Resolución 137-2019-OS_CD'!G137*Factores!$B$10</f>
        <v>1661.056</v>
      </c>
      <c r="H152" s="927">
        <f>'Resolución 137-2019-OS_CD'!H137*Factores!$B$10</f>
        <v>1853.1156</v>
      </c>
      <c r="I152" s="701"/>
      <c r="J152" s="965">
        <f t="shared" si="10"/>
        <v>1786</v>
      </c>
      <c r="K152" s="965">
        <f t="shared" si="11"/>
        <v>1661</v>
      </c>
      <c r="L152" s="965">
        <f t="shared" si="12"/>
        <v>1853</v>
      </c>
      <c r="T152" s="700">
        <v>1213</v>
      </c>
      <c r="U152" s="700">
        <v>1230</v>
      </c>
      <c r="V152" s="700">
        <v>1447</v>
      </c>
      <c r="X152" s="700">
        <f t="shared" si="7"/>
        <v>1</v>
      </c>
      <c r="Y152" s="700">
        <f t="shared" si="8"/>
        <v>1</v>
      </c>
      <c r="Z152" s="700">
        <f t="shared" si="9"/>
        <v>1</v>
      </c>
    </row>
    <row r="153" spans="2:26" ht="12.75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1824.5662000000002</v>
      </c>
      <c r="G153" s="927">
        <f>'Resolución 137-2019-OS_CD'!G138*Factores!$B$10</f>
        <v>1677.9261000000001</v>
      </c>
      <c r="H153" s="927">
        <f>'Resolución 137-2019-OS_CD'!H138*Factores!$B$10</f>
        <v>1857.0087</v>
      </c>
      <c r="I153" s="701"/>
      <c r="J153" s="965">
        <f t="shared" si="10"/>
        <v>1825</v>
      </c>
      <c r="K153" s="965">
        <f t="shared" si="11"/>
        <v>1678</v>
      </c>
      <c r="L153" s="965">
        <f t="shared" si="12"/>
        <v>1857</v>
      </c>
      <c r="T153" s="700">
        <v>1242</v>
      </c>
      <c r="U153" s="700">
        <v>1259</v>
      </c>
      <c r="V153" s="700">
        <v>1457</v>
      </c>
      <c r="X153" s="700">
        <f t="shared" si="7"/>
        <v>1</v>
      </c>
      <c r="Y153" s="700">
        <f t="shared" si="8"/>
        <v>1</v>
      </c>
      <c r="Z153" s="700">
        <f t="shared" si="9"/>
        <v>1</v>
      </c>
    </row>
    <row r="154" spans="2:26" ht="12.75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7620.094400000001</v>
      </c>
      <c r="G154" s="927">
        <f>'Resolución 137-2019-OS_CD'!G139*Factores!$B$10</f>
        <v>6789.566400000001</v>
      </c>
      <c r="H154" s="927">
        <f>'Resolución 137-2019-OS_CD'!H139*Factores!$B$10</f>
        <v>7291.7763</v>
      </c>
      <c r="I154" s="701"/>
      <c r="J154" s="965">
        <f t="shared" si="10"/>
        <v>7620</v>
      </c>
      <c r="K154" s="965">
        <f t="shared" si="11"/>
        <v>6790</v>
      </c>
      <c r="L154" s="965">
        <f t="shared" si="12"/>
        <v>7292</v>
      </c>
      <c r="T154" s="700">
        <v>4877</v>
      </c>
      <c r="U154" s="700">
        <v>4385</v>
      </c>
      <c r="V154" s="700">
        <v>4682</v>
      </c>
      <c r="X154" s="700">
        <f t="shared" si="7"/>
        <v>1</v>
      </c>
      <c r="Y154" s="700">
        <f t="shared" si="8"/>
        <v>1</v>
      </c>
      <c r="Z154" s="700">
        <f t="shared" si="9"/>
        <v>1</v>
      </c>
    </row>
    <row r="155" spans="2:26" ht="12.75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20036.488</v>
      </c>
      <c r="G155" s="927">
        <f>'Resolución 137-2019-OS_CD'!G140*Factores!$B$10</f>
        <v>20982.511300000002</v>
      </c>
      <c r="H155" s="927">
        <f>'Resolución 137-2019-OS_CD'!H140*Factores!$B$10</f>
        <v>26903.916400000002</v>
      </c>
      <c r="I155" s="701"/>
      <c r="J155" s="965">
        <f t="shared" si="10"/>
        <v>20036</v>
      </c>
      <c r="K155" s="965">
        <f t="shared" si="11"/>
        <v>20983</v>
      </c>
      <c r="L155" s="965">
        <f t="shared" si="12"/>
        <v>26904</v>
      </c>
      <c r="T155" s="700">
        <v>13706</v>
      </c>
      <c r="U155" s="700">
        <v>14291</v>
      </c>
      <c r="V155" s="700">
        <v>18430</v>
      </c>
      <c r="X155" s="700">
        <f t="shared" si="7"/>
        <v>1</v>
      </c>
      <c r="Y155" s="700">
        <f t="shared" si="8"/>
        <v>1</v>
      </c>
      <c r="Z155" s="700">
        <f t="shared" si="9"/>
        <v>1</v>
      </c>
    </row>
    <row r="156" spans="2:26" ht="12.75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32145.3267</v>
      </c>
      <c r="G156" s="927">
        <f>'Resolución 137-2019-OS_CD'!G141*Factores!$B$10</f>
        <v>33199.0591</v>
      </c>
      <c r="H156" s="927">
        <f>'Resolución 137-2019-OS_CD'!H141*Factores!$B$10</f>
        <v>26762.4671</v>
      </c>
      <c r="I156" s="701"/>
      <c r="J156" s="965">
        <f t="shared" si="10"/>
        <v>32145</v>
      </c>
      <c r="K156" s="965">
        <f t="shared" si="11"/>
        <v>33199</v>
      </c>
      <c r="L156" s="965">
        <f t="shared" si="12"/>
        <v>26762</v>
      </c>
      <c r="T156" s="700">
        <v>21411</v>
      </c>
      <c r="U156" s="700">
        <v>22080</v>
      </c>
      <c r="V156" s="700">
        <v>18323</v>
      </c>
      <c r="X156" s="700">
        <f t="shared" si="7"/>
        <v>1</v>
      </c>
      <c r="Y156" s="700">
        <f t="shared" si="8"/>
        <v>1</v>
      </c>
      <c r="Z156" s="700">
        <f t="shared" si="9"/>
        <v>1</v>
      </c>
    </row>
    <row r="157" spans="2:26" ht="12.75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1061.5186</v>
      </c>
      <c r="G157" s="927">
        <f>'Resolución 137-2019-OS_CD'!G142*Factores!$B$10</f>
        <v>1130.2967</v>
      </c>
      <c r="H157" s="927">
        <f>'Resolución 137-2019-OS_CD'!H142*Factores!$B$10</f>
        <v>1427.47</v>
      </c>
      <c r="I157" s="701"/>
      <c r="J157" s="965">
        <f t="shared" si="10"/>
        <v>1062</v>
      </c>
      <c r="K157" s="965">
        <f t="shared" si="11"/>
        <v>1130</v>
      </c>
      <c r="L157" s="965">
        <f t="shared" si="12"/>
        <v>1427</v>
      </c>
      <c r="T157" s="700">
        <v>919</v>
      </c>
      <c r="U157" s="700">
        <v>997</v>
      </c>
      <c r="V157" s="700">
        <v>1121</v>
      </c>
      <c r="X157" s="700">
        <f t="shared" si="7"/>
        <v>1</v>
      </c>
      <c r="Y157" s="700">
        <f t="shared" si="8"/>
        <v>1</v>
      </c>
      <c r="Z157" s="700">
        <f t="shared" si="9"/>
        <v>1</v>
      </c>
    </row>
    <row r="158" spans="2:26" ht="12.75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1688.3077</v>
      </c>
      <c r="G158" s="927">
        <f>'Resolución 137-2019-OS_CD'!G143*Factores!$B$10</f>
        <v>2043.8775</v>
      </c>
      <c r="H158" s="927">
        <f>'Resolución 137-2019-OS_CD'!H143*Factores!$B$10</f>
        <v>2307.3106000000002</v>
      </c>
      <c r="I158" s="701"/>
      <c r="J158" s="965">
        <f t="shared" si="10"/>
        <v>1688</v>
      </c>
      <c r="K158" s="965">
        <f t="shared" si="11"/>
        <v>2044</v>
      </c>
      <c r="L158" s="965">
        <f t="shared" si="12"/>
        <v>2307</v>
      </c>
      <c r="T158" s="700">
        <v>1615</v>
      </c>
      <c r="U158" s="700">
        <v>1974</v>
      </c>
      <c r="V158" s="700">
        <v>2241</v>
      </c>
      <c r="X158" s="700">
        <f t="shared" si="7"/>
        <v>1</v>
      </c>
      <c r="Y158" s="700">
        <f t="shared" si="8"/>
        <v>1</v>
      </c>
      <c r="Z158" s="700">
        <f t="shared" si="9"/>
        <v>1</v>
      </c>
    </row>
    <row r="159" spans="2:26" ht="12.75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68.77810000000001</v>
      </c>
      <c r="G159" s="927">
        <f>'Resolución 137-2019-OS_CD'!G144*Factores!$B$10</f>
        <v>68.77810000000001</v>
      </c>
      <c r="H159" s="927">
        <f>'Resolución 137-2019-OS_CD'!H144*Factores!$B$10</f>
        <v>68.77810000000001</v>
      </c>
      <c r="I159" s="966"/>
      <c r="J159" s="965">
        <f t="shared" si="10"/>
        <v>69</v>
      </c>
      <c r="K159" s="965">
        <f t="shared" si="11"/>
        <v>69</v>
      </c>
      <c r="L159" s="965">
        <f t="shared" si="12"/>
        <v>69</v>
      </c>
      <c r="T159" s="700">
        <v>37</v>
      </c>
      <c r="U159" s="700">
        <v>37</v>
      </c>
      <c r="V159" s="700">
        <v>37</v>
      </c>
      <c r="X159" s="700">
        <f t="shared" si="7"/>
        <v>1</v>
      </c>
      <c r="Y159" s="700">
        <f t="shared" si="8"/>
        <v>1</v>
      </c>
      <c r="Z159" s="700">
        <f t="shared" si="9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167.4033</v>
      </c>
      <c r="G160" s="927">
        <f>'Resolución 137-2019-OS_CD'!G145*Factores!$B$10</f>
        <v>167.4033</v>
      </c>
      <c r="H160" s="927">
        <f>'Resolución 137-2019-OS_CD'!H145*Factores!$B$10</f>
        <v>167.4033</v>
      </c>
      <c r="I160" s="966"/>
      <c r="J160" s="965">
        <f t="shared" si="10"/>
        <v>167</v>
      </c>
      <c r="K160" s="965">
        <f t="shared" si="11"/>
        <v>167</v>
      </c>
      <c r="L160" s="965">
        <f t="shared" si="12"/>
        <v>167</v>
      </c>
      <c r="T160" s="700">
        <v>104</v>
      </c>
      <c r="U160" s="700">
        <v>104</v>
      </c>
      <c r="V160" s="700">
        <v>104</v>
      </c>
      <c r="X160" s="700">
        <f t="shared" si="7"/>
        <v>1</v>
      </c>
      <c r="Y160" s="700">
        <f t="shared" si="8"/>
        <v>1</v>
      </c>
      <c r="Z160" s="700">
        <f t="shared" si="9"/>
        <v>1</v>
      </c>
    </row>
    <row r="161" spans="2:26" ht="12.75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358.1652</v>
      </c>
      <c r="G161" s="927">
        <f>'Resolución 137-2019-OS_CD'!G146*Factores!$B$10</f>
        <v>358.1652</v>
      </c>
      <c r="H161" s="927">
        <f>'Resolución 137-2019-OS_CD'!H146*Factores!$B$10</f>
        <v>358.1652</v>
      </c>
      <c r="I161" s="966"/>
      <c r="J161" s="965">
        <f t="shared" si="10"/>
        <v>358</v>
      </c>
      <c r="K161" s="965">
        <f t="shared" si="11"/>
        <v>358</v>
      </c>
      <c r="L161" s="965">
        <f t="shared" si="12"/>
        <v>358</v>
      </c>
      <c r="T161" s="700">
        <v>247</v>
      </c>
      <c r="U161" s="700">
        <v>247</v>
      </c>
      <c r="V161" s="700">
        <v>247</v>
      </c>
      <c r="X161" s="700">
        <f t="shared" si="7"/>
        <v>1</v>
      </c>
      <c r="Y161" s="700">
        <f t="shared" si="8"/>
        <v>1</v>
      </c>
      <c r="Z161" s="700">
        <f t="shared" si="9"/>
        <v>1</v>
      </c>
    </row>
    <row r="162" spans="2:26" ht="12.75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609.919</v>
      </c>
      <c r="G162" s="927">
        <f>'Resolución 137-2019-OS_CD'!G147*Factores!$B$10</f>
        <v>609.919</v>
      </c>
      <c r="H162" s="927">
        <f>'Resolución 137-2019-OS_CD'!H147*Factores!$B$10</f>
        <v>609.919</v>
      </c>
      <c r="I162" s="966"/>
      <c r="J162" s="965">
        <f t="shared" si="10"/>
        <v>610</v>
      </c>
      <c r="K162" s="965">
        <f t="shared" si="11"/>
        <v>610</v>
      </c>
      <c r="L162" s="965">
        <f t="shared" si="12"/>
        <v>610</v>
      </c>
      <c r="T162" s="700">
        <v>388</v>
      </c>
      <c r="U162" s="700">
        <v>388</v>
      </c>
      <c r="V162" s="700">
        <v>388</v>
      </c>
      <c r="X162" s="700">
        <f t="shared" si="7"/>
        <v>1</v>
      </c>
      <c r="Y162" s="700">
        <f t="shared" si="8"/>
        <v>1</v>
      </c>
      <c r="Z162" s="700">
        <f t="shared" si="9"/>
        <v>1</v>
      </c>
    </row>
    <row r="163" spans="2:28" ht="12.75">
      <c r="B163" s="791"/>
      <c r="C163" s="792"/>
      <c r="D163" s="793"/>
      <c r="E163" s="790" t="s">
        <v>123</v>
      </c>
      <c r="F163" s="927">
        <f>'Resolución 137-2019-OS_CD'!F148*Factores!$B$10</f>
        <v>198.5481</v>
      </c>
      <c r="G163" s="927">
        <f>'Resolución 137-2019-OS_CD'!G148*Factores!$B$10</f>
        <v>198.5481</v>
      </c>
      <c r="H163" s="927">
        <f>'Resolución 137-2019-OS_CD'!H148*Factores!$B$10</f>
        <v>198.5481</v>
      </c>
      <c r="I163" s="966"/>
      <c r="J163" s="965">
        <f t="shared" si="10"/>
        <v>199</v>
      </c>
      <c r="K163" s="965">
        <f t="shared" si="11"/>
        <v>199</v>
      </c>
      <c r="L163" s="965">
        <f t="shared" si="12"/>
        <v>199</v>
      </c>
      <c r="T163" s="700">
        <v>128</v>
      </c>
      <c r="U163" s="700">
        <v>128</v>
      </c>
      <c r="V163" s="700">
        <v>128</v>
      </c>
      <c r="X163" s="700">
        <f t="shared" si="7"/>
        <v>1</v>
      </c>
      <c r="Y163" s="700">
        <f t="shared" si="8"/>
        <v>1</v>
      </c>
      <c r="Z163" s="700">
        <f t="shared" si="9"/>
        <v>1</v>
      </c>
      <c r="AA163" s="700">
        <f>+SUM(X134:Z163)</f>
        <v>90</v>
      </c>
      <c r="AB163" s="700" t="b">
        <f>+IF(AA163=0,"ok")</f>
        <v>0</v>
      </c>
    </row>
    <row r="164" spans="2:12" ht="12.75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12" ht="12.75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12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12" ht="12.75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2" ht="15">
      <c r="B169" s="796" t="s">
        <v>94</v>
      </c>
      <c r="C169" s="762" t="s">
        <v>406</v>
      </c>
      <c r="D169" s="924">
        <f>'Resolución 137-2019-OS_CD'!D154*Factores!$B$11</f>
        <v>138.4872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2" ht="12.75">
      <c r="B170" s="797" t="s">
        <v>294</v>
      </c>
      <c r="C170" s="798" t="s">
        <v>92</v>
      </c>
      <c r="D170" s="924">
        <f>'Resolución 137-2019-OS_CD'!D155*Factores!$B$11</f>
        <v>193.15320000000003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2" ht="12.75">
      <c r="B171" s="797" t="s">
        <v>295</v>
      </c>
      <c r="C171" s="798" t="s">
        <v>92</v>
      </c>
      <c r="D171" s="924">
        <f>'Resolución 137-2019-OS_CD'!D156*Factores!$B$11</f>
        <v>213.80480000000003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2" ht="12.75">
      <c r="B172" s="797" t="s">
        <v>96</v>
      </c>
      <c r="C172" s="798" t="s">
        <v>92</v>
      </c>
      <c r="D172" s="924">
        <f>'Resolución 137-2019-OS_CD'!D157*Factores!$B$11</f>
        <v>97.18400000000001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4" ht="12.75">
      <c r="B173" s="797" t="s">
        <v>97</v>
      </c>
      <c r="C173" s="798" t="s">
        <v>92</v>
      </c>
      <c r="D173" s="924">
        <f>'Resolución 137-2019-OS_CD'!D158*Factores!$B$11</f>
        <v>153.06480000000002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12" ht="12.75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2022-07-06T14:01:12Z</dcterms:modified>
  <cp:category/>
  <cp:version/>
  <cp:contentType/>
  <cp:contentStatus/>
</cp:coreProperties>
</file>