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rifas\PLIEGO TARIFARIO\Fotovoltaico\"/>
    </mc:Choice>
  </mc:AlternateContent>
  <xr:revisionPtr revIDLastSave="0" documentId="13_ncr:1_{A40DFC7B-8402-4E54-8D22-9ACB06E9EB6A}" xr6:coauthVersionLast="47" xr6:coauthVersionMax="47" xr10:uidLastSave="{00000000-0000-0000-0000-000000000000}"/>
  <bookViews>
    <workbookView xWindow="-120" yWindow="-120" windowWidth="20730" windowHeight="11040" tabRatio="771" activeTab="1" xr2:uid="{00000000-000D-0000-FFFF-FFFF00000000}"/>
  </bookViews>
  <sheets>
    <sheet name="PliegoRural" sheetId="21" r:id="rId1"/>
    <sheet name="Part ADIL" sheetId="23" r:id="rId2"/>
    <sheet name="W" sheetId="22" r:id="rId3"/>
    <sheet name="Part ENTELIN" sheetId="24" r:id="rId4"/>
  </sheets>
  <externalReferences>
    <externalReference r:id="rId5"/>
  </externalReferences>
  <definedNames>
    <definedName name="__123Graph_ASISTEMAS" localSheetId="1" hidden="1">[1]BarraFactores!#REF!</definedName>
    <definedName name="__123Graph_ASISTEMAS" localSheetId="3" hidden="1">[1]BarraFactores!#REF!</definedName>
    <definedName name="__123Graph_ASISTEMAS" hidden="1">[1]BarraFactores!#REF!</definedName>
    <definedName name="_xlnm.Print_Area" localSheetId="1">'Part ADIL'!$A$4:$F$57</definedName>
    <definedName name="_xlnm.Print_Area" localSheetId="3">'Part ENTELIN'!$A$4:$F$57</definedName>
    <definedName name="_xlnm.Print_Area" localSheetId="0">PliegoRural!$A$4:$F$57</definedName>
    <definedName name="MEM_DM" localSheetId="1">'Part ADIL'!#REF!</definedName>
    <definedName name="MEM_DM" localSheetId="3">'Part ENTELIN'!#REF!</definedName>
    <definedName name="MEM_DM">PliegoRural!$H$4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3" l="1"/>
  <c r="E28" i="23"/>
  <c r="F27" i="23"/>
  <c r="E27" i="23"/>
  <c r="F26" i="23"/>
  <c r="E26" i="23"/>
  <c r="F25" i="23"/>
  <c r="E25" i="23"/>
  <c r="F24" i="23"/>
  <c r="E24" i="23"/>
  <c r="F23" i="23"/>
  <c r="E23" i="23"/>
  <c r="F22" i="23"/>
  <c r="E22" i="23"/>
  <c r="F21" i="23"/>
  <c r="E21" i="23"/>
  <c r="F20" i="23"/>
  <c r="E20" i="23"/>
  <c r="F19" i="23"/>
  <c r="E19" i="23"/>
  <c r="F18" i="23"/>
  <c r="E18" i="23"/>
  <c r="F17" i="23"/>
  <c r="E17" i="23"/>
  <c r="F16" i="23"/>
  <c r="E16" i="23"/>
  <c r="F15" i="23"/>
  <c r="E15" i="23"/>
  <c r="F14" i="23"/>
  <c r="E14" i="23"/>
  <c r="F13" i="23"/>
  <c r="E13" i="23"/>
  <c r="F12" i="23"/>
  <c r="E12" i="23"/>
  <c r="F11" i="23"/>
  <c r="E11" i="23"/>
  <c r="F10" i="23"/>
  <c r="E10" i="23"/>
  <c r="F9" i="23"/>
  <c r="E9" i="23"/>
  <c r="H9" i="21" l="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E56" i="24" l="1"/>
  <c r="D56" i="24"/>
  <c r="C56" i="24"/>
  <c r="B56" i="24"/>
  <c r="E55" i="24"/>
  <c r="D55" i="24"/>
  <c r="C55" i="24"/>
  <c r="B55" i="24"/>
  <c r="I6" i="24"/>
  <c r="E9" i="24" s="1"/>
  <c r="E13" i="24" l="1"/>
  <c r="E19" i="24"/>
  <c r="E27" i="24"/>
  <c r="F9" i="24"/>
  <c r="F11" i="24"/>
  <c r="F13" i="24"/>
  <c r="F15" i="24"/>
  <c r="F17" i="24"/>
  <c r="F19" i="24"/>
  <c r="F21" i="24"/>
  <c r="F23" i="24"/>
  <c r="F25" i="24"/>
  <c r="F27" i="24"/>
  <c r="E11" i="24"/>
  <c r="E17" i="24"/>
  <c r="E23" i="24"/>
  <c r="E10" i="24"/>
  <c r="E12" i="24"/>
  <c r="E14" i="24"/>
  <c r="E16" i="24"/>
  <c r="E18" i="24"/>
  <c r="E20" i="24"/>
  <c r="E22" i="24"/>
  <c r="E24" i="24"/>
  <c r="E26" i="24"/>
  <c r="E28" i="24"/>
  <c r="E15" i="24"/>
  <c r="E21" i="24"/>
  <c r="E25" i="24"/>
  <c r="F10" i="24"/>
  <c r="F12" i="24"/>
  <c r="F14" i="24"/>
  <c r="F16" i="24"/>
  <c r="F18" i="24"/>
  <c r="F20" i="24"/>
  <c r="F22" i="24"/>
  <c r="F24" i="24"/>
  <c r="F26" i="24"/>
  <c r="F28" i="24"/>
  <c r="I6" i="23"/>
  <c r="I7" i="23" s="1"/>
  <c r="L9" i="21" l="1"/>
  <c r="L10" i="21" s="1"/>
  <c r="J5" i="21" l="1"/>
  <c r="K5" i="21"/>
  <c r="K9" i="21" l="1"/>
  <c r="I9" i="21" s="1"/>
  <c r="K10" i="21" l="1"/>
  <c r="I10" i="21" s="1"/>
  <c r="K11" i="21"/>
  <c r="R17" i="21"/>
  <c r="R16" i="21"/>
  <c r="B55" i="23" l="1"/>
  <c r="B56" i="23"/>
  <c r="D9" i="23" l="1"/>
  <c r="D9" i="24"/>
  <c r="L11" i="21"/>
  <c r="I11" i="21" s="1"/>
  <c r="K14" i="21"/>
  <c r="I14" i="21" s="1"/>
  <c r="L14" i="21"/>
  <c r="L19" i="21" s="1"/>
  <c r="L24" i="21" s="1"/>
  <c r="L29" i="21" s="1"/>
  <c r="L34" i="21" s="1"/>
  <c r="L39" i="21" s="1"/>
  <c r="L44" i="21" s="1"/>
  <c r="A6" i="21"/>
  <c r="A6" i="24" s="1"/>
  <c r="A53" i="24" s="1"/>
  <c r="E56" i="23"/>
  <c r="D18" i="23" l="1"/>
  <c r="D18" i="24"/>
  <c r="D16" i="23"/>
  <c r="D16" i="24"/>
  <c r="D11" i="23"/>
  <c r="D11" i="24"/>
  <c r="D15" i="23"/>
  <c r="D15" i="24"/>
  <c r="D10" i="23"/>
  <c r="D10" i="24"/>
  <c r="L12" i="21"/>
  <c r="D14" i="23"/>
  <c r="D14" i="24"/>
  <c r="D24" i="23"/>
  <c r="D24" i="24"/>
  <c r="D28" i="23"/>
  <c r="D28" i="24"/>
  <c r="D27" i="23"/>
  <c r="D27" i="24"/>
  <c r="D17" i="23"/>
  <c r="D17" i="24"/>
  <c r="D12" i="23"/>
  <c r="D12" i="24"/>
  <c r="D13" i="23"/>
  <c r="D13" i="24"/>
  <c r="A53" i="21"/>
  <c r="A6" i="23"/>
  <c r="A53" i="23" s="1"/>
  <c r="K12" i="21"/>
  <c r="I12" i="21" s="1"/>
  <c r="L16" i="21"/>
  <c r="L21" i="21" s="1"/>
  <c r="L26" i="21" s="1"/>
  <c r="L31" i="21" s="1"/>
  <c r="L36" i="21" s="1"/>
  <c r="L41" i="21" s="1"/>
  <c r="L46" i="21" s="1"/>
  <c r="K19" i="21"/>
  <c r="I19" i="21" s="1"/>
  <c r="K16" i="21"/>
  <c r="I16" i="21" s="1"/>
  <c r="L15" i="21"/>
  <c r="L20" i="21" s="1"/>
  <c r="L25" i="21" s="1"/>
  <c r="L30" i="21" s="1"/>
  <c r="L35" i="21" s="1"/>
  <c r="L40" i="21" s="1"/>
  <c r="L45" i="21" s="1"/>
  <c r="C55" i="23"/>
  <c r="D56" i="23"/>
  <c r="E55" i="23"/>
  <c r="C56" i="23"/>
  <c r="D55" i="23"/>
  <c r="L13" i="21"/>
  <c r="L18" i="21" s="1"/>
  <c r="L23" i="21" s="1"/>
  <c r="L28" i="21" s="1"/>
  <c r="L33" i="21" s="1"/>
  <c r="L38" i="21" s="1"/>
  <c r="L43" i="21" s="1"/>
  <c r="L48" i="21" s="1"/>
  <c r="L17" i="21"/>
  <c r="L22" i="21" s="1"/>
  <c r="L27" i="21" s="1"/>
  <c r="L32" i="21" s="1"/>
  <c r="L37" i="21" s="1"/>
  <c r="L42" i="21" s="1"/>
  <c r="L47" i="21" s="1"/>
  <c r="D20" i="23" l="1"/>
  <c r="D20" i="24"/>
  <c r="D21" i="23"/>
  <c r="D21" i="24"/>
  <c r="D22" i="23"/>
  <c r="D22" i="24"/>
  <c r="D26" i="23"/>
  <c r="D26" i="24"/>
  <c r="D19" i="23"/>
  <c r="D19" i="24"/>
  <c r="D23" i="23"/>
  <c r="D23" i="24"/>
  <c r="D25" i="23"/>
  <c r="D25" i="24"/>
  <c r="K13" i="21"/>
  <c r="I13" i="21" s="1"/>
  <c r="K17" i="21"/>
  <c r="I17" i="21" s="1"/>
  <c r="K21" i="21"/>
  <c r="I21" i="21" s="1"/>
  <c r="K15" i="21"/>
  <c r="I15" i="21" s="1"/>
  <c r="K24" i="21"/>
  <c r="I24" i="21" s="1"/>
  <c r="K18" i="21"/>
  <c r="I18" i="21" s="1"/>
  <c r="K22" i="21" l="1"/>
  <c r="I22" i="21" s="1"/>
  <c r="K26" i="21"/>
  <c r="I26" i="21" s="1"/>
  <c r="K20" i="21"/>
  <c r="I20" i="21" s="1"/>
  <c r="K29" i="21"/>
  <c r="I29" i="21" s="1"/>
  <c r="K27" i="21"/>
  <c r="I27" i="21" s="1"/>
  <c r="K23" i="21"/>
  <c r="I23" i="21" s="1"/>
  <c r="K25" i="21" l="1"/>
  <c r="I25" i="21" s="1"/>
  <c r="K31" i="21"/>
  <c r="I31" i="21" s="1"/>
  <c r="K34" i="21"/>
  <c r="I34" i="21" s="1"/>
  <c r="K30" i="21"/>
  <c r="I30" i="21" s="1"/>
  <c r="K32" i="21"/>
  <c r="I32" i="21" s="1"/>
  <c r="K28" i="21"/>
  <c r="I28" i="21" s="1"/>
  <c r="K36" i="21"/>
  <c r="I36" i="21" s="1"/>
  <c r="K39" i="21" l="1"/>
  <c r="I39" i="21" s="1"/>
  <c r="K35" i="21"/>
  <c r="I35" i="21" s="1"/>
  <c r="K41" i="21"/>
  <c r="I41" i="21" s="1"/>
  <c r="K33" i="21"/>
  <c r="I33" i="21" s="1"/>
  <c r="K37" i="21"/>
  <c r="I37" i="21" s="1"/>
  <c r="K44" i="21" l="1"/>
  <c r="I44" i="21" s="1"/>
  <c r="K40" i="21"/>
  <c r="I40" i="21" s="1"/>
  <c r="K42" i="21"/>
  <c r="I42" i="21" s="1"/>
  <c r="K46" i="21"/>
  <c r="I46" i="21" s="1"/>
  <c r="K38" i="21"/>
  <c r="I38" i="21" s="1"/>
  <c r="K45" i="21" l="1"/>
  <c r="I45" i="21" s="1"/>
  <c r="K43" i="21"/>
  <c r="I43" i="21" s="1"/>
  <c r="K47" i="21"/>
  <c r="I47" i="21" s="1"/>
  <c r="K48" i="21" l="1"/>
  <c r="I48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Abel Huanca Astoquillca</author>
  </authors>
  <commentList>
    <comment ref="I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Abel Huanca Astoquillca:</t>
        </r>
        <r>
          <rPr>
            <sz val="9"/>
            <color indexed="81"/>
            <rFont val="Tahoma"/>
            <family val="2"/>
          </rPr>
          <t xml:space="preserve">
Al 05/05/2015 se mantinen los parametros el IPM y TC del 04/05/2015</t>
        </r>
      </text>
    </comment>
  </commentList>
</comments>
</file>

<file path=xl/sharedStrings.xml><?xml version="1.0" encoding="utf-8"?>
<sst xmlns="http://schemas.openxmlformats.org/spreadsheetml/2006/main" count="235" uniqueCount="62">
  <si>
    <t>Inversiones 100% Empresa</t>
  </si>
  <si>
    <t>Región</t>
  </si>
  <si>
    <t>Tipo Módulo</t>
  </si>
  <si>
    <t>BT8-160</t>
  </si>
  <si>
    <t>BT8-240</t>
  </si>
  <si>
    <t>BT8-320</t>
  </si>
  <si>
    <t>Selva</t>
  </si>
  <si>
    <t>Amazonía (1)</t>
  </si>
  <si>
    <t>(1) Aplicable a las Zonas de la Amazonía bajo el ámbito de la Ley N° 27037, Ley de Promoción de la Inversión en la Amazonía.</t>
  </si>
  <si>
    <t>Inversiones 100% Estado</t>
  </si>
  <si>
    <t>Tipo de Módulo</t>
  </si>
  <si>
    <t>A</t>
  </si>
  <si>
    <t>B</t>
  </si>
  <si>
    <t>Total</t>
  </si>
  <si>
    <t>BT8-160/BT8-240/BT8-320</t>
  </si>
  <si>
    <t>Cargo Fijo Equivalente por Energía Promedio (ctm. S/./kW.h)</t>
  </si>
  <si>
    <t>Costa</t>
  </si>
  <si>
    <t>Sierra</t>
  </si>
  <si>
    <t>Selva y Amazonía</t>
  </si>
  <si>
    <t>Cargo</t>
  </si>
  <si>
    <t>Corte</t>
  </si>
  <si>
    <t>Reconexión</t>
  </si>
  <si>
    <t>Cargos de Corte y Reconexión - S/.</t>
  </si>
  <si>
    <t>Energía Promedio Mensual Disponible (kW.h/mes)</t>
  </si>
  <si>
    <t>Tarifa Eléctrica Rural para Sistemas Fotovoltaicos</t>
  </si>
  <si>
    <t>(No incluye IGV)</t>
  </si>
  <si>
    <t>Cargo Fijo Equivalente por Energía Promedio (ctm.S/./kW.h)</t>
  </si>
  <si>
    <t>Con FOSE</t>
  </si>
  <si>
    <t>Inversiones</t>
  </si>
  <si>
    <t>Region</t>
  </si>
  <si>
    <t>Energía Promedio Mensual Disponible (kW.h)</t>
  </si>
  <si>
    <t>Sin FOSE</t>
  </si>
  <si>
    <t>100% Empresa</t>
  </si>
  <si>
    <t xml:space="preserve">Costa </t>
  </si>
  <si>
    <t xml:space="preserve">Selva  </t>
  </si>
  <si>
    <t>CFEEPo</t>
  </si>
  <si>
    <t>FA</t>
  </si>
  <si>
    <t>IPM</t>
  </si>
  <si>
    <t>Base</t>
  </si>
  <si>
    <t>TC</t>
  </si>
  <si>
    <t>Factor</t>
  </si>
  <si>
    <t>(1) Aplicable en zonas de la amazonía bajo el ámbito de la Ley N° 27037</t>
  </si>
  <si>
    <t>100% Estado</t>
  </si>
  <si>
    <t>Cargos de Corte y Reconexión - S/. Iniciales</t>
  </si>
  <si>
    <t>MEM-DM</t>
  </si>
  <si>
    <t>BT8-070</t>
  </si>
  <si>
    <t>BT8-100</t>
  </si>
  <si>
    <t>Modificado por Resolución 166-2014- OS/CD</t>
  </si>
  <si>
    <t>Resolución OSINERGMIN N° 166-2014</t>
  </si>
  <si>
    <t>BT8-070/BT8-100</t>
  </si>
  <si>
    <t>0-30</t>
  </si>
  <si>
    <t>31-100</t>
  </si>
  <si>
    <t>RM198-2015</t>
  </si>
  <si>
    <t>Aplicable Adinelsa</t>
  </si>
  <si>
    <t>TARIFA CON PARTICIP DE EMPRESA - ADINELSA</t>
  </si>
  <si>
    <t>De acuerdo a Resolución Osinergmin N° 304/2015 OS/CD Aplicable a partir del mes de marzo 2016</t>
  </si>
  <si>
    <t>Empresa</t>
  </si>
  <si>
    <t>Estado</t>
  </si>
  <si>
    <t>TARIFA CON PARTICIP DE EMPRESA - ENTELIN</t>
  </si>
  <si>
    <t>De acuerdo a Resolución Osinergmin N° 006-2017 OS/CD Aplicable a partir del mes de febrero 2017</t>
  </si>
  <si>
    <t>Aplicable ENTELIN</t>
  </si>
  <si>
    <t>Actualizado mediante Resol osinergmin N° 162-2020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</si>
</sst>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_-* #,##0.00\ [$€]_-;\-* #,##0.00\ [$€]_-;_-* &quot;-&quot;??\ [$€]_-;_-@_-"/>
    <numFmt numFmtId="166" formatCode="dd\-mmm\-yyyy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top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 applyAlignment="1"/>
    <xf numFmtId="0" fontId="6" fillId="0" borderId="0" xfId="0" applyFont="1">
      <alignment vertical="top"/>
    </xf>
    <xf numFmtId="0" fontId="7" fillId="0" borderId="0" xfId="0" applyFont="1">
      <alignment vertical="top"/>
    </xf>
    <xf numFmtId="0" fontId="9" fillId="0" borderId="1" xfId="0" applyFont="1" applyBorder="1" applyAlignment="1">
      <alignment horizontal="center"/>
    </xf>
    <xf numFmtId="0" fontId="6" fillId="0" borderId="2" xfId="0" applyFont="1" applyBorder="1">
      <alignment vertical="top"/>
    </xf>
    <xf numFmtId="0" fontId="10" fillId="0" borderId="2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5" fillId="0" borderId="0" xfId="2" applyFont="1"/>
    <xf numFmtId="0" fontId="8" fillId="0" borderId="0" xfId="3" applyFont="1"/>
    <xf numFmtId="0" fontId="1" fillId="0" borderId="0" xfId="3"/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/>
    <xf numFmtId="0" fontId="19" fillId="0" borderId="0" xfId="0" applyFont="1" applyAlignment="1"/>
    <xf numFmtId="0" fontId="3" fillId="0" borderId="0" xfId="0" applyFont="1">
      <alignment vertical="top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right" indent="1"/>
    </xf>
    <xf numFmtId="4" fontId="6" fillId="3" borderId="4" xfId="0" applyNumberFormat="1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>
      <alignment horizontal="center"/>
    </xf>
    <xf numFmtId="4" fontId="17" fillId="3" borderId="4" xfId="0" applyNumberFormat="1" applyFont="1" applyFill="1" applyBorder="1" applyAlignment="1">
      <alignment horizontal="right" indent="1"/>
    </xf>
    <xf numFmtId="0" fontId="17" fillId="3" borderId="0" xfId="0" applyFont="1" applyFill="1" applyAlignment="1"/>
    <xf numFmtId="0" fontId="0" fillId="3" borderId="0" xfId="0" applyFill="1" applyAlignment="1"/>
    <xf numFmtId="0" fontId="11" fillId="3" borderId="0" xfId="3" applyFont="1" applyFill="1"/>
    <xf numFmtId="0" fontId="11" fillId="3" borderId="0" xfId="0" applyFont="1" applyFill="1">
      <alignment vertical="top"/>
    </xf>
    <xf numFmtId="164" fontId="15" fillId="0" borderId="0" xfId="0" applyNumberFormat="1" applyFont="1" applyAlignment="1"/>
    <xf numFmtId="0" fontId="9" fillId="3" borderId="4" xfId="3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18" fillId="4" borderId="0" xfId="0" applyFont="1" applyFill="1" applyAlignment="1"/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164" fontId="1" fillId="3" borderId="4" xfId="2" applyNumberFormat="1" applyFont="1" applyFill="1" applyBorder="1" applyAlignment="1">
      <alignment horizontal="center"/>
    </xf>
    <xf numFmtId="9" fontId="17" fillId="0" borderId="0" xfId="5" applyFont="1" applyBorder="1" applyAlignment="1" applyProtection="1">
      <protection locked="0"/>
    </xf>
    <xf numFmtId="164" fontId="5" fillId="0" borderId="0" xfId="0" applyNumberFormat="1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4" borderId="0" xfId="0" applyFont="1" applyFill="1">
      <alignment vertical="top"/>
    </xf>
    <xf numFmtId="0" fontId="6" fillId="4" borderId="0" xfId="0" applyFont="1" applyFill="1">
      <alignment vertical="top"/>
    </xf>
    <xf numFmtId="0" fontId="13" fillId="4" borderId="0" xfId="0" applyFont="1" applyFill="1">
      <alignment vertical="top"/>
    </xf>
    <xf numFmtId="0" fontId="14" fillId="4" borderId="0" xfId="0" applyFont="1" applyFill="1" applyProtection="1">
      <alignment vertical="top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16" fillId="4" borderId="2" xfId="0" applyNumberFormat="1" applyFont="1" applyFill="1" applyBorder="1" applyAlignment="1">
      <alignment horizontal="center"/>
    </xf>
    <xf numFmtId="0" fontId="11" fillId="4" borderId="0" xfId="3" applyFont="1" applyFill="1"/>
    <xf numFmtId="0" fontId="0" fillId="4" borderId="0" xfId="0" applyFill="1" applyAlignment="1"/>
    <xf numFmtId="0" fontId="14" fillId="4" borderId="0" xfId="0" applyFont="1" applyFill="1">
      <alignment vertical="top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10" fontId="0" fillId="0" borderId="0" xfId="0" applyNumberFormat="1" applyAlignment="1"/>
    <xf numFmtId="0" fontId="3" fillId="0" borderId="9" xfId="0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Border="1" applyAlignment="1"/>
    <xf numFmtId="10" fontId="0" fillId="0" borderId="0" xfId="0" applyNumberFormat="1" applyBorder="1" applyAlignment="1">
      <alignment horizontal="center"/>
    </xf>
    <xf numFmtId="0" fontId="23" fillId="0" borderId="0" xfId="0" applyFont="1" applyAlignment="1"/>
    <xf numFmtId="0" fontId="24" fillId="0" borderId="0" xfId="0" applyFont="1" applyAlignment="1"/>
    <xf numFmtId="0" fontId="0" fillId="0" borderId="0" xfId="0" applyBorder="1" applyAlignment="1">
      <alignment horizontal="center"/>
    </xf>
    <xf numFmtId="10" fontId="3" fillId="0" borderId="4" xfId="0" applyNumberFormat="1" applyFont="1" applyBorder="1" applyAlignment="1"/>
    <xf numFmtId="0" fontId="0" fillId="5" borderId="4" xfId="0" applyFill="1" applyBorder="1" applyAlignment="1"/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Normal" xfId="0" builtinId="0"/>
    <cellStyle name="Normal_INF-216-2010-GART_Prepublicación_SF" xfId="2" xr:uid="{00000000-0005-0000-0000-000002000000}"/>
    <cellStyle name="Normal_INF-270-2010-GART_Fijación_SF" xfId="3" xr:uid="{00000000-0005-0000-0000-000003000000}"/>
    <cellStyle name="Normal_VAD Piura Abr2009" xfId="4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630994</xdr:colOff>
      <xdr:row>1</xdr:row>
      <xdr:rowOff>24651</xdr:rowOff>
    </xdr:from>
    <xdr:to>
      <xdr:col>19</xdr:col>
      <xdr:colOff>261936</xdr:colOff>
      <xdr:row>13</xdr:row>
      <xdr:rowOff>59531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659" t="36255" r="21474" b="16656"/>
        <a:stretch/>
      </xdr:blipFill>
      <xdr:spPr>
        <a:xfrm>
          <a:off x="10632244" y="191339"/>
          <a:ext cx="7084255" cy="30828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</xdr:row>
      <xdr:rowOff>130969</xdr:rowOff>
    </xdr:from>
    <xdr:to>
      <xdr:col>17</xdr:col>
      <xdr:colOff>738188</xdr:colOff>
      <xdr:row>34</xdr:row>
      <xdr:rowOff>154782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161" t="16946" r="34757" b="49716"/>
        <a:stretch/>
      </xdr:blipFill>
      <xdr:spPr>
        <a:xfrm>
          <a:off x="11822906" y="4012407"/>
          <a:ext cx="4583907" cy="285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71437</xdr:colOff>
      <xdr:row>69</xdr:row>
      <xdr:rowOff>35718</xdr:rowOff>
    </xdr:from>
    <xdr:to>
      <xdr:col>20</xdr:col>
      <xdr:colOff>130967</xdr:colOff>
      <xdr:row>78</xdr:row>
      <xdr:rowOff>101178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1722" t="58202" r="31242" b="25824"/>
        <a:stretch/>
      </xdr:blipFill>
      <xdr:spPr>
        <a:xfrm>
          <a:off x="11894343" y="13013531"/>
          <a:ext cx="6453187" cy="15656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102083</xdr:rowOff>
    </xdr:from>
    <xdr:to>
      <xdr:col>5</xdr:col>
      <xdr:colOff>71437</xdr:colOff>
      <xdr:row>64</xdr:row>
      <xdr:rowOff>71215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878" t="30837" r="26710" b="46799"/>
        <a:stretch/>
      </xdr:blipFill>
      <xdr:spPr>
        <a:xfrm>
          <a:off x="0" y="11008208"/>
          <a:ext cx="4191000" cy="1135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collantes\Configuraci&#243;n%20local\Archivos%20temporales%20de%20Internet\OLK18C\TF062005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onVAD"/>
      <sheetName val="PBEMT"/>
      <sheetName val="BarraFactores"/>
      <sheetName val="TransSecun"/>
      <sheetName val="Pliegos"/>
      <sheetName val="PliegosFOSE"/>
      <sheetName val="FBP"/>
      <sheetName val="Ep"/>
      <sheetName val="PTP"/>
      <sheetName val="FPerd"/>
      <sheetName val="Cálculo Precios Medios"/>
      <sheetName val="Precios Medios"/>
      <sheetName val="Precios Medios FOSE"/>
      <sheetName val="Cargos"/>
      <sheetName val="CargosFOSE"/>
      <sheetName val="ParaFormu"/>
      <sheetName val="EstructuraBT5"/>
      <sheetName val="Tabla_Resumen"/>
      <sheetName val="Tabla_ResumenFOS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67"/>
  <sheetViews>
    <sheetView showGridLines="0" topLeftCell="A27" zoomScale="80" zoomScaleNormal="80" workbookViewId="0">
      <selection activeCell="F45" sqref="F45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12.5703125" customWidth="1"/>
    <col min="5" max="5" width="11.5703125" customWidth="1"/>
    <col min="6" max="6" width="10" customWidth="1"/>
    <col min="8" max="8" width="12.28515625" customWidth="1"/>
    <col min="9" max="9" width="15" customWidth="1"/>
    <col min="10" max="10" width="12.7109375" customWidth="1"/>
    <col min="11" max="12" width="15.85546875" style="37" customWidth="1"/>
    <col min="13" max="13" width="15.85546875" customWidth="1"/>
    <col min="15" max="15" width="26.85546875" customWidth="1"/>
    <col min="16" max="16" width="15.85546875" customWidth="1"/>
    <col min="17" max="17" width="15" customWidth="1"/>
    <col min="18" max="18" width="13.28515625" customWidth="1"/>
    <col min="19" max="19" width="13.5703125" customWidth="1"/>
  </cols>
  <sheetData>
    <row r="1" spans="1:18">
      <c r="E1" s="74"/>
      <c r="F1" s="12" t="s">
        <v>50</v>
      </c>
      <c r="G1" s="12" t="s">
        <v>51</v>
      </c>
      <c r="M1" s="89"/>
      <c r="N1" s="89"/>
      <c r="O1" s="89"/>
      <c r="P1" s="89"/>
      <c r="Q1" s="89"/>
      <c r="R1" s="89"/>
    </row>
    <row r="2" spans="1:18">
      <c r="F2" s="76">
        <v>0.77500000000000002</v>
      </c>
      <c r="G2" s="12">
        <v>23.25</v>
      </c>
      <c r="H2" s="75" t="s">
        <v>52</v>
      </c>
      <c r="J2" s="35" t="s">
        <v>37</v>
      </c>
      <c r="K2" s="35" t="s">
        <v>39</v>
      </c>
    </row>
    <row r="3" spans="1:18">
      <c r="H3" s="18" t="s">
        <v>44</v>
      </c>
      <c r="I3" s="78" t="s">
        <v>38</v>
      </c>
      <c r="J3" s="34">
        <v>100.854473</v>
      </c>
      <c r="K3" s="35">
        <v>2.7669999999999999</v>
      </c>
    </row>
    <row r="4" spans="1:18" ht="15.75">
      <c r="A4" s="55" t="s">
        <v>24</v>
      </c>
      <c r="B4" s="56"/>
      <c r="C4" s="56"/>
      <c r="D4" s="56"/>
      <c r="E4" s="56"/>
      <c r="F4" s="56"/>
      <c r="H4" s="50">
        <v>1.0323</v>
      </c>
      <c r="I4" s="51">
        <v>44655</v>
      </c>
      <c r="J4" s="52">
        <v>106.13200823713483</v>
      </c>
      <c r="K4" s="53">
        <v>3.2866407650273226</v>
      </c>
    </row>
    <row r="5" spans="1:18">
      <c r="A5" s="57" t="s">
        <v>25</v>
      </c>
      <c r="B5" s="56"/>
      <c r="C5" s="56"/>
      <c r="D5" s="56"/>
      <c r="E5" s="56"/>
      <c r="F5" s="56"/>
      <c r="H5" s="54"/>
      <c r="I5" s="14" t="s">
        <v>40</v>
      </c>
      <c r="J5" s="14">
        <f>+J4/J3</f>
        <v>1.0523282218443086</v>
      </c>
      <c r="K5" s="14">
        <f>+K4/K3</f>
        <v>1.1877993368367628</v>
      </c>
    </row>
    <row r="6" spans="1:18">
      <c r="A6" s="58" t="str">
        <f>CONCATENATE("Vigente a partir del ",TEXT(I4,"DD/MMM/YYYY"))</f>
        <v>Vigente a partir del 04/Abr/2022</v>
      </c>
      <c r="B6" s="56"/>
      <c r="C6" s="56"/>
      <c r="D6" s="56"/>
      <c r="E6" s="56"/>
      <c r="F6" s="56"/>
    </row>
    <row r="7" spans="1:18" ht="42" customHeight="1">
      <c r="A7" s="56"/>
      <c r="B7" s="56"/>
      <c r="C7" s="56"/>
      <c r="D7" s="56"/>
      <c r="E7" s="90" t="s">
        <v>26</v>
      </c>
      <c r="F7" s="91"/>
    </row>
    <row r="8" spans="1:18" ht="63.75">
      <c r="A8" s="59" t="s">
        <v>28</v>
      </c>
      <c r="B8" s="59" t="s">
        <v>29</v>
      </c>
      <c r="C8" s="59" t="s">
        <v>10</v>
      </c>
      <c r="D8" s="59" t="s">
        <v>30</v>
      </c>
      <c r="E8" s="60" t="s">
        <v>31</v>
      </c>
      <c r="F8" s="61" t="s">
        <v>27</v>
      </c>
      <c r="H8" s="14" t="s">
        <v>35</v>
      </c>
      <c r="I8" s="14" t="s">
        <v>36</v>
      </c>
      <c r="K8" s="92" t="s">
        <v>48</v>
      </c>
      <c r="L8" s="92"/>
      <c r="M8" s="36"/>
    </row>
    <row r="9" spans="1:18">
      <c r="A9" s="95" t="s">
        <v>42</v>
      </c>
      <c r="B9" s="95" t="s">
        <v>33</v>
      </c>
      <c r="C9" s="62" t="s">
        <v>45</v>
      </c>
      <c r="D9" s="63">
        <v>7.75</v>
      </c>
      <c r="E9" s="64">
        <v>473.08</v>
      </c>
      <c r="F9" s="64">
        <v>94.6</v>
      </c>
      <c r="H9" s="13">
        <f>+P53</f>
        <v>407.25</v>
      </c>
      <c r="I9" s="12">
        <f>+ROUND(K9*$J$5+L9*$K$5,4)</f>
        <v>1.1062000000000001</v>
      </c>
      <c r="K9" s="38">
        <f>+PliegoRural!P16</f>
        <v>0.60240000000000005</v>
      </c>
      <c r="L9" s="38">
        <f>+PliegoRural!Q16</f>
        <v>0.39760000000000001</v>
      </c>
      <c r="M9" s="31"/>
    </row>
    <row r="10" spans="1:18">
      <c r="A10" s="93"/>
      <c r="B10" s="93"/>
      <c r="C10" s="62" t="s">
        <v>46</v>
      </c>
      <c r="D10" s="63">
        <v>10.36</v>
      </c>
      <c r="E10" s="64">
        <v>410.49</v>
      </c>
      <c r="F10" s="64">
        <v>82.08</v>
      </c>
      <c r="H10" s="13">
        <f>+Q53</f>
        <v>342.39</v>
      </c>
      <c r="I10" s="12">
        <f t="shared" ref="I10:I47" si="0">+ROUND(K10*$J$5+L10*$K$5,4)</f>
        <v>1.1062000000000001</v>
      </c>
      <c r="K10" s="49">
        <f>+K9</f>
        <v>0.60240000000000005</v>
      </c>
      <c r="L10" s="49">
        <f>+L9</f>
        <v>0.39760000000000001</v>
      </c>
      <c r="M10" s="15"/>
    </row>
    <row r="11" spans="1:18">
      <c r="A11" s="93"/>
      <c r="B11" s="93"/>
      <c r="C11" s="62" t="s">
        <v>3</v>
      </c>
      <c r="D11" s="63">
        <v>16.920000000000002</v>
      </c>
      <c r="E11" s="64">
        <v>297.36</v>
      </c>
      <c r="F11" s="64">
        <v>59.46</v>
      </c>
      <c r="H11" s="13">
        <f>+R53</f>
        <v>265.66000000000003</v>
      </c>
      <c r="I11" s="12">
        <f t="shared" si="0"/>
        <v>1.1311</v>
      </c>
      <c r="K11" s="40">
        <f>+PliegoRural!P17</f>
        <v>0.41860000000000003</v>
      </c>
      <c r="L11" s="40">
        <f>+PliegoRural!Q17</f>
        <v>0.58140000000000003</v>
      </c>
      <c r="M11" s="16"/>
    </row>
    <row r="12" spans="1:18">
      <c r="A12" s="93"/>
      <c r="B12" s="93"/>
      <c r="C12" s="62" t="s">
        <v>4</v>
      </c>
      <c r="D12" s="63">
        <v>25.37</v>
      </c>
      <c r="E12" s="64">
        <v>260.73</v>
      </c>
      <c r="F12" s="64">
        <v>52.14</v>
      </c>
      <c r="H12" s="13">
        <f>+S53</f>
        <v>228.89</v>
      </c>
      <c r="I12" s="12">
        <f t="shared" si="0"/>
        <v>1.1311</v>
      </c>
      <c r="K12" s="37">
        <f t="shared" ref="K12:L13" si="1">+K11</f>
        <v>0.41860000000000003</v>
      </c>
      <c r="L12" s="37">
        <f t="shared" si="1"/>
        <v>0.58140000000000003</v>
      </c>
    </row>
    <row r="13" spans="1:18">
      <c r="A13" s="93"/>
      <c r="B13" s="94"/>
      <c r="C13" s="62" t="s">
        <v>5</v>
      </c>
      <c r="D13" s="63">
        <v>33.83</v>
      </c>
      <c r="E13" s="64">
        <v>256.88</v>
      </c>
      <c r="F13" s="64">
        <v>74.63</v>
      </c>
      <c r="H13" s="13">
        <f>+T53</f>
        <v>222.12</v>
      </c>
      <c r="I13" s="12">
        <f>+ROUND(K13*$J$5+L13*$K$5,4)</f>
        <v>1.1311</v>
      </c>
      <c r="K13" s="37">
        <f t="shared" si="1"/>
        <v>0.41860000000000003</v>
      </c>
      <c r="L13" s="37">
        <f t="shared" si="1"/>
        <v>0.58140000000000003</v>
      </c>
    </row>
    <row r="14" spans="1:18">
      <c r="A14" s="93"/>
      <c r="B14" s="95" t="s">
        <v>17</v>
      </c>
      <c r="C14" s="62" t="s">
        <v>45</v>
      </c>
      <c r="D14" s="63">
        <v>8.06</v>
      </c>
      <c r="E14" s="64">
        <v>469.26</v>
      </c>
      <c r="F14" s="64">
        <v>93.84</v>
      </c>
      <c r="H14" s="11">
        <f>+P54</f>
        <v>401.53</v>
      </c>
      <c r="I14" s="12">
        <f t="shared" si="0"/>
        <v>1.1062000000000001</v>
      </c>
      <c r="K14" s="39">
        <f>+K9</f>
        <v>0.60240000000000005</v>
      </c>
      <c r="L14" s="39">
        <f>+L9</f>
        <v>0.39760000000000001</v>
      </c>
      <c r="M14" s="15"/>
    </row>
    <row r="15" spans="1:18">
      <c r="A15" s="93"/>
      <c r="B15" s="93"/>
      <c r="C15" s="62" t="s">
        <v>46</v>
      </c>
      <c r="D15" s="63">
        <v>10.77</v>
      </c>
      <c r="E15" s="64">
        <v>405.35</v>
      </c>
      <c r="F15" s="64">
        <v>81.06</v>
      </c>
      <c r="H15" s="11">
        <f>+Q54</f>
        <v>336.95</v>
      </c>
      <c r="I15" s="12">
        <f t="shared" si="0"/>
        <v>1.1062000000000001</v>
      </c>
      <c r="K15" s="39">
        <f t="shared" ref="K15:L48" si="2">+K10</f>
        <v>0.60240000000000005</v>
      </c>
      <c r="L15" s="39">
        <f t="shared" si="2"/>
        <v>0.39760000000000001</v>
      </c>
      <c r="M15" s="15"/>
      <c r="O15" s="45" t="s">
        <v>10</v>
      </c>
      <c r="P15" s="45" t="s">
        <v>11</v>
      </c>
      <c r="Q15" s="45" t="s">
        <v>12</v>
      </c>
      <c r="R15" s="45" t="s">
        <v>13</v>
      </c>
    </row>
    <row r="16" spans="1:18">
      <c r="A16" s="93"/>
      <c r="B16" s="93"/>
      <c r="C16" s="62" t="s">
        <v>3</v>
      </c>
      <c r="D16" s="63">
        <v>17.59</v>
      </c>
      <c r="E16" s="64">
        <v>292.61</v>
      </c>
      <c r="F16" s="64">
        <v>58.51</v>
      </c>
      <c r="H16" s="11">
        <f>+R54</f>
        <v>260.47000000000003</v>
      </c>
      <c r="I16" s="12">
        <f t="shared" si="0"/>
        <v>1.1311</v>
      </c>
      <c r="K16" s="39">
        <f t="shared" si="2"/>
        <v>0.41860000000000003</v>
      </c>
      <c r="L16" s="39">
        <f t="shared" si="2"/>
        <v>0.58140000000000003</v>
      </c>
      <c r="M16" s="15"/>
      <c r="O16" s="46" t="s">
        <v>49</v>
      </c>
      <c r="P16" s="47">
        <v>0.60240000000000005</v>
      </c>
      <c r="Q16" s="47">
        <v>0.39760000000000001</v>
      </c>
      <c r="R16" s="47">
        <f>SUM(P16:Q16)</f>
        <v>1</v>
      </c>
    </row>
    <row r="17" spans="1:20">
      <c r="A17" s="93"/>
      <c r="B17" s="93"/>
      <c r="C17" s="62" t="s">
        <v>4</v>
      </c>
      <c r="D17" s="63">
        <v>26.39</v>
      </c>
      <c r="E17" s="64">
        <v>255.3</v>
      </c>
      <c r="F17" s="64">
        <v>51.05</v>
      </c>
      <c r="H17" s="11">
        <f>+S54</f>
        <v>223.97</v>
      </c>
      <c r="I17" s="12">
        <f t="shared" si="0"/>
        <v>1.1311</v>
      </c>
      <c r="K17" s="39">
        <f t="shared" si="2"/>
        <v>0.41860000000000003</v>
      </c>
      <c r="L17" s="39">
        <f t="shared" si="2"/>
        <v>0.58140000000000003</v>
      </c>
      <c r="M17" s="15"/>
      <c r="O17" s="46" t="s">
        <v>14</v>
      </c>
      <c r="P17" s="46">
        <v>0.41860000000000003</v>
      </c>
      <c r="Q17" s="46">
        <v>0.58140000000000003</v>
      </c>
      <c r="R17" s="47">
        <f>SUM(P17:Q17)</f>
        <v>1</v>
      </c>
    </row>
    <row r="18" spans="1:20">
      <c r="A18" s="93"/>
      <c r="B18" s="94"/>
      <c r="C18" s="62" t="s">
        <v>5</v>
      </c>
      <c r="D18" s="63">
        <v>35.18</v>
      </c>
      <c r="E18" s="64">
        <v>250.52</v>
      </c>
      <c r="F18" s="64">
        <v>79.61</v>
      </c>
      <c r="H18" s="11">
        <f>+T54</f>
        <v>216.89</v>
      </c>
      <c r="I18" s="12">
        <f t="shared" si="0"/>
        <v>1.1311</v>
      </c>
      <c r="K18" s="39">
        <f t="shared" si="2"/>
        <v>0.41860000000000003</v>
      </c>
      <c r="L18" s="39">
        <f t="shared" si="2"/>
        <v>0.58140000000000003</v>
      </c>
      <c r="M18" s="15"/>
    </row>
    <row r="19" spans="1:20">
      <c r="A19" s="93"/>
      <c r="B19" s="95" t="s">
        <v>34</v>
      </c>
      <c r="C19" s="62" t="s">
        <v>45</v>
      </c>
      <c r="D19" s="63">
        <v>6.46</v>
      </c>
      <c r="E19" s="64">
        <v>683.63</v>
      </c>
      <c r="F19" s="64">
        <v>136.69999999999999</v>
      </c>
      <c r="H19" s="13">
        <f>+P55</f>
        <v>568.38</v>
      </c>
      <c r="I19" s="12">
        <f t="shared" si="0"/>
        <v>1.1062000000000001</v>
      </c>
      <c r="K19" s="39">
        <f t="shared" si="2"/>
        <v>0.60240000000000005</v>
      </c>
      <c r="L19" s="39">
        <f t="shared" si="2"/>
        <v>0.39760000000000001</v>
      </c>
      <c r="M19" s="15"/>
    </row>
    <row r="20" spans="1:20">
      <c r="A20" s="93"/>
      <c r="B20" s="93"/>
      <c r="C20" s="62" t="s">
        <v>46</v>
      </c>
      <c r="D20" s="63">
        <v>8.6300000000000008</v>
      </c>
      <c r="E20" s="64">
        <v>596.61</v>
      </c>
      <c r="F20" s="64">
        <v>119.3</v>
      </c>
      <c r="H20" s="13">
        <f>+Q55</f>
        <v>483.98</v>
      </c>
      <c r="I20" s="12">
        <f t="shared" si="0"/>
        <v>1.1062000000000001</v>
      </c>
      <c r="K20" s="39">
        <f t="shared" si="2"/>
        <v>0.60240000000000005</v>
      </c>
      <c r="L20" s="39">
        <f t="shared" si="2"/>
        <v>0.39760000000000001</v>
      </c>
      <c r="M20" s="15"/>
    </row>
    <row r="21" spans="1:20">
      <c r="A21" s="93"/>
      <c r="B21" s="93"/>
      <c r="C21" s="62" t="s">
        <v>3</v>
      </c>
      <c r="D21" s="63">
        <v>14.09</v>
      </c>
      <c r="E21" s="64">
        <v>429.81</v>
      </c>
      <c r="F21" s="64">
        <v>85.95</v>
      </c>
      <c r="H21" s="13">
        <f>+R55</f>
        <v>382.29</v>
      </c>
      <c r="I21" s="12">
        <f t="shared" si="0"/>
        <v>1.1311</v>
      </c>
      <c r="K21" s="39">
        <f t="shared" si="2"/>
        <v>0.41860000000000003</v>
      </c>
      <c r="L21" s="39">
        <f t="shared" si="2"/>
        <v>0.58140000000000003</v>
      </c>
      <c r="M21" s="15"/>
    </row>
    <row r="22" spans="1:20">
      <c r="A22" s="93"/>
      <c r="B22" s="93"/>
      <c r="C22" s="62" t="s">
        <v>4</v>
      </c>
      <c r="D22" s="63">
        <v>21.13</v>
      </c>
      <c r="E22" s="64">
        <v>375.67</v>
      </c>
      <c r="F22" s="64">
        <v>75.12</v>
      </c>
      <c r="H22" s="13">
        <f>+S55</f>
        <v>335.13</v>
      </c>
      <c r="I22" s="12">
        <f t="shared" si="0"/>
        <v>1.1311</v>
      </c>
      <c r="K22" s="39">
        <f t="shared" si="2"/>
        <v>0.41860000000000003</v>
      </c>
      <c r="L22" s="39">
        <f t="shared" si="2"/>
        <v>0.58140000000000003</v>
      </c>
      <c r="M22" s="15"/>
      <c r="O22" s="48"/>
      <c r="P22" s="48"/>
      <c r="Q22" s="48"/>
      <c r="R22" s="48"/>
      <c r="S22" s="48"/>
      <c r="T22" s="48"/>
    </row>
    <row r="23" spans="1:20">
      <c r="A23" s="93"/>
      <c r="B23" s="94"/>
      <c r="C23" s="62" t="s">
        <v>5</v>
      </c>
      <c r="D23" s="63">
        <v>28.17</v>
      </c>
      <c r="E23" s="64">
        <v>390.4</v>
      </c>
      <c r="F23" s="64">
        <v>78.069999999999993</v>
      </c>
      <c r="H23" s="13">
        <f>+T55</f>
        <v>327.95</v>
      </c>
      <c r="I23" s="12">
        <f t="shared" si="0"/>
        <v>1.1311</v>
      </c>
      <c r="K23" s="39">
        <f t="shared" si="2"/>
        <v>0.41860000000000003</v>
      </c>
      <c r="L23" s="39">
        <f t="shared" si="2"/>
        <v>0.58140000000000003</v>
      </c>
      <c r="M23" s="15"/>
      <c r="O23" s="48"/>
      <c r="P23" s="48"/>
      <c r="Q23" s="48"/>
      <c r="R23" s="48"/>
      <c r="S23" s="48"/>
      <c r="T23" s="48"/>
    </row>
    <row r="24" spans="1:20">
      <c r="A24" s="93"/>
      <c r="B24" s="95" t="s">
        <v>7</v>
      </c>
      <c r="C24" s="62" t="s">
        <v>45</v>
      </c>
      <c r="D24" s="63">
        <v>6.46</v>
      </c>
      <c r="E24" s="64">
        <v>733.88</v>
      </c>
      <c r="F24" s="64">
        <v>146.75</v>
      </c>
      <c r="H24" s="11">
        <f>+P56</f>
        <v>622.76</v>
      </c>
      <c r="I24" s="12">
        <f t="shared" si="0"/>
        <v>1.1062000000000001</v>
      </c>
      <c r="K24" s="39">
        <f t="shared" si="2"/>
        <v>0.60240000000000005</v>
      </c>
      <c r="L24" s="39">
        <f t="shared" si="2"/>
        <v>0.39760000000000001</v>
      </c>
      <c r="M24" s="15"/>
      <c r="O24" s="48"/>
      <c r="P24" s="48"/>
      <c r="Q24" s="48"/>
      <c r="R24" s="48"/>
      <c r="S24" s="48"/>
      <c r="T24" s="48"/>
    </row>
    <row r="25" spans="1:20">
      <c r="A25" s="93"/>
      <c r="B25" s="93"/>
      <c r="C25" s="62" t="s">
        <v>46</v>
      </c>
      <c r="D25" s="63">
        <v>8.6300000000000008</v>
      </c>
      <c r="E25" s="64">
        <v>648.03</v>
      </c>
      <c r="F25" s="64">
        <v>129.58000000000001</v>
      </c>
      <c r="H25" s="11">
        <f>+Q56</f>
        <v>534.05999999999995</v>
      </c>
      <c r="I25" s="12">
        <f t="shared" si="0"/>
        <v>1.1062000000000001</v>
      </c>
      <c r="K25" s="39">
        <f t="shared" si="2"/>
        <v>0.60240000000000005</v>
      </c>
      <c r="L25" s="39">
        <f t="shared" si="2"/>
        <v>0.39760000000000001</v>
      </c>
      <c r="M25" s="15"/>
      <c r="O25" s="48"/>
      <c r="P25" s="48"/>
      <c r="Q25" s="48"/>
      <c r="R25" s="48"/>
      <c r="S25" s="48"/>
      <c r="T25" s="48"/>
    </row>
    <row r="26" spans="1:20">
      <c r="A26" s="93"/>
      <c r="B26" s="93"/>
      <c r="C26" s="62" t="s">
        <v>3</v>
      </c>
      <c r="D26" s="63">
        <v>14.09</v>
      </c>
      <c r="E26" s="64">
        <v>470.99</v>
      </c>
      <c r="F26" s="64">
        <v>94.18</v>
      </c>
      <c r="H26" s="11">
        <f>+R56</f>
        <v>424.89</v>
      </c>
      <c r="I26" s="12">
        <f t="shared" si="0"/>
        <v>1.1311</v>
      </c>
      <c r="K26" s="39">
        <f t="shared" si="2"/>
        <v>0.41860000000000003</v>
      </c>
      <c r="L26" s="39">
        <f t="shared" si="2"/>
        <v>0.58140000000000003</v>
      </c>
      <c r="M26" s="15"/>
      <c r="O26" s="48"/>
      <c r="P26" s="48"/>
      <c r="Q26" s="48"/>
      <c r="R26" s="48"/>
      <c r="S26" s="48"/>
      <c r="T26" s="48"/>
    </row>
    <row r="27" spans="1:20">
      <c r="A27" s="93"/>
      <c r="B27" s="93"/>
      <c r="C27" s="62" t="s">
        <v>4</v>
      </c>
      <c r="D27" s="63">
        <v>21.13</v>
      </c>
      <c r="E27" s="64">
        <v>416.49</v>
      </c>
      <c r="F27" s="64">
        <v>83.28</v>
      </c>
      <c r="H27" s="11">
        <f>+S56</f>
        <v>373.89</v>
      </c>
      <c r="I27" s="12">
        <f t="shared" si="0"/>
        <v>1.1311</v>
      </c>
      <c r="K27" s="39">
        <f t="shared" si="2"/>
        <v>0.41860000000000003</v>
      </c>
      <c r="L27" s="39">
        <f t="shared" si="2"/>
        <v>0.58140000000000003</v>
      </c>
      <c r="M27" s="15"/>
      <c r="O27" s="48"/>
      <c r="P27" s="48"/>
      <c r="Q27" s="48"/>
      <c r="R27" s="48"/>
      <c r="S27" s="48"/>
      <c r="T27" s="48"/>
    </row>
    <row r="28" spans="1:20">
      <c r="A28" s="94"/>
      <c r="B28" s="94"/>
      <c r="C28" s="62" t="s">
        <v>5</v>
      </c>
      <c r="D28" s="63">
        <v>28.17</v>
      </c>
      <c r="E28" s="64">
        <v>434.51</v>
      </c>
      <c r="F28" s="64">
        <v>86.89</v>
      </c>
      <c r="H28" s="11">
        <f>+T56</f>
        <v>368.2</v>
      </c>
      <c r="I28" s="12">
        <f t="shared" si="0"/>
        <v>1.1311</v>
      </c>
      <c r="K28" s="39">
        <f t="shared" si="2"/>
        <v>0.41860000000000003</v>
      </c>
      <c r="L28" s="39">
        <f t="shared" si="2"/>
        <v>0.58140000000000003</v>
      </c>
      <c r="M28" s="15"/>
      <c r="O28" s="48"/>
      <c r="P28" s="48"/>
      <c r="Q28" s="48"/>
      <c r="R28" s="48"/>
      <c r="S28" s="48"/>
      <c r="T28" s="48"/>
    </row>
    <row r="29" spans="1:20">
      <c r="A29" s="93" t="s">
        <v>32</v>
      </c>
      <c r="B29" s="93" t="s">
        <v>33</v>
      </c>
      <c r="C29" s="62" t="s">
        <v>45</v>
      </c>
      <c r="D29" s="65">
        <v>7.75</v>
      </c>
      <c r="E29" s="64">
        <v>779.69</v>
      </c>
      <c r="F29" s="64">
        <v>155.91</v>
      </c>
      <c r="H29" s="13">
        <f>+P42</f>
        <v>634.28</v>
      </c>
      <c r="I29" s="12">
        <f t="shared" si="0"/>
        <v>1.1062000000000001</v>
      </c>
      <c r="K29" s="39">
        <f t="shared" si="2"/>
        <v>0.60240000000000005</v>
      </c>
      <c r="L29" s="39">
        <f t="shared" si="2"/>
        <v>0.39760000000000001</v>
      </c>
      <c r="M29" s="15"/>
      <c r="O29" s="48"/>
      <c r="P29" s="48"/>
      <c r="Q29" s="48"/>
      <c r="R29" s="48"/>
      <c r="S29" s="48"/>
      <c r="T29" s="48"/>
    </row>
    <row r="30" spans="1:20">
      <c r="A30" s="93"/>
      <c r="B30" s="93"/>
      <c r="C30" s="62" t="s">
        <v>46</v>
      </c>
      <c r="D30" s="65">
        <v>10.36</v>
      </c>
      <c r="E30" s="64">
        <v>669.41</v>
      </c>
      <c r="F30" s="64">
        <v>133.86000000000001</v>
      </c>
      <c r="H30" s="11">
        <f>+Q42</f>
        <v>537.38</v>
      </c>
      <c r="I30" s="12">
        <f t="shared" si="0"/>
        <v>1.1062000000000001</v>
      </c>
      <c r="K30" s="39">
        <f t="shared" si="2"/>
        <v>0.60240000000000005</v>
      </c>
      <c r="L30" s="39">
        <f t="shared" si="2"/>
        <v>0.39760000000000001</v>
      </c>
      <c r="M30" s="15"/>
      <c r="O30" s="48"/>
      <c r="P30" s="48"/>
      <c r="Q30" s="48"/>
      <c r="R30" s="48"/>
      <c r="S30" s="48"/>
      <c r="T30" s="48"/>
    </row>
    <row r="31" spans="1:20">
      <c r="A31" s="93"/>
      <c r="B31" s="93"/>
      <c r="C31" s="62" t="s">
        <v>3</v>
      </c>
      <c r="D31" s="65">
        <v>16.920000000000002</v>
      </c>
      <c r="E31" s="64">
        <v>488.82</v>
      </c>
      <c r="F31" s="64">
        <v>97.75</v>
      </c>
      <c r="H31" s="11">
        <f>+R42</f>
        <v>425.45</v>
      </c>
      <c r="I31" s="12">
        <f t="shared" si="0"/>
        <v>1.1311</v>
      </c>
      <c r="K31" s="39">
        <f t="shared" si="2"/>
        <v>0.41860000000000003</v>
      </c>
      <c r="L31" s="39">
        <f t="shared" si="2"/>
        <v>0.58140000000000003</v>
      </c>
      <c r="M31" s="15"/>
      <c r="O31" s="48"/>
      <c r="P31" s="48"/>
      <c r="Q31" s="48"/>
      <c r="R31" s="48"/>
      <c r="S31" s="48"/>
      <c r="T31" s="48"/>
    </row>
    <row r="32" spans="1:20">
      <c r="A32" s="93"/>
      <c r="B32" s="93"/>
      <c r="C32" s="62" t="s">
        <v>4</v>
      </c>
      <c r="D32" s="65">
        <v>25.37</v>
      </c>
      <c r="E32" s="64">
        <v>436.43</v>
      </c>
      <c r="F32" s="64">
        <v>87.27</v>
      </c>
      <c r="H32" s="11">
        <f>+S42</f>
        <v>378.3</v>
      </c>
      <c r="I32" s="12">
        <f t="shared" si="0"/>
        <v>1.1311</v>
      </c>
      <c r="K32" s="39">
        <f t="shared" si="2"/>
        <v>0.41860000000000003</v>
      </c>
      <c r="L32" s="39">
        <f t="shared" si="2"/>
        <v>0.58140000000000003</v>
      </c>
      <c r="M32" s="15"/>
      <c r="O32" s="48"/>
      <c r="P32" s="48"/>
      <c r="Q32" s="48"/>
      <c r="R32" s="48"/>
      <c r="S32" s="48"/>
      <c r="T32" s="48"/>
    </row>
    <row r="33" spans="1:20">
      <c r="A33" s="93"/>
      <c r="B33" s="94"/>
      <c r="C33" s="62" t="s">
        <v>5</v>
      </c>
      <c r="D33" s="65">
        <v>33.83</v>
      </c>
      <c r="E33" s="64">
        <v>431.95</v>
      </c>
      <c r="F33" s="66">
        <v>125.5</v>
      </c>
      <c r="H33" s="11">
        <f>+T42</f>
        <v>367.87</v>
      </c>
      <c r="I33" s="12">
        <f t="shared" si="0"/>
        <v>1.1311</v>
      </c>
      <c r="K33" s="39">
        <f t="shared" si="2"/>
        <v>0.41860000000000003</v>
      </c>
      <c r="L33" s="39">
        <f t="shared" si="2"/>
        <v>0.58140000000000003</v>
      </c>
      <c r="M33" s="15"/>
      <c r="O33" s="48"/>
      <c r="P33" s="48"/>
      <c r="Q33" s="48"/>
      <c r="R33" s="48"/>
      <c r="S33" s="48"/>
      <c r="T33" s="48"/>
    </row>
    <row r="34" spans="1:20">
      <c r="A34" s="93"/>
      <c r="B34" s="95" t="s">
        <v>17</v>
      </c>
      <c r="C34" s="62" t="s">
        <v>45</v>
      </c>
      <c r="D34" s="65">
        <v>8.06</v>
      </c>
      <c r="E34" s="64">
        <v>766.29</v>
      </c>
      <c r="F34" s="64">
        <v>153.22999999999999</v>
      </c>
      <c r="H34" s="13">
        <f>+P43</f>
        <v>621.59</v>
      </c>
      <c r="I34" s="12">
        <f t="shared" si="0"/>
        <v>1.1062000000000001</v>
      </c>
      <c r="K34" s="39">
        <f t="shared" si="2"/>
        <v>0.60240000000000005</v>
      </c>
      <c r="L34" s="39">
        <f t="shared" si="2"/>
        <v>0.39760000000000001</v>
      </c>
      <c r="M34" s="15"/>
      <c r="O34" s="48"/>
      <c r="P34" s="48"/>
      <c r="Q34" s="48"/>
      <c r="R34" s="48"/>
      <c r="S34" s="48"/>
      <c r="T34" s="48"/>
    </row>
    <row r="35" spans="1:20">
      <c r="A35" s="93"/>
      <c r="B35" s="93"/>
      <c r="C35" s="62" t="s">
        <v>46</v>
      </c>
      <c r="D35" s="65">
        <v>10.77</v>
      </c>
      <c r="E35" s="64">
        <v>656.09</v>
      </c>
      <c r="F35" s="64">
        <v>131.19999999999999</v>
      </c>
      <c r="H35" s="11">
        <f>+Q43</f>
        <v>525.75</v>
      </c>
      <c r="I35" s="12">
        <f t="shared" si="0"/>
        <v>1.1062000000000001</v>
      </c>
      <c r="K35" s="39">
        <f t="shared" si="2"/>
        <v>0.60240000000000005</v>
      </c>
      <c r="L35" s="39">
        <f t="shared" si="2"/>
        <v>0.39760000000000001</v>
      </c>
      <c r="M35" s="15"/>
      <c r="O35" s="8"/>
      <c r="P35" s="8"/>
      <c r="Q35" s="8"/>
      <c r="R35" s="8"/>
      <c r="S35" s="8"/>
      <c r="T35" s="8"/>
    </row>
    <row r="36" spans="1:20">
      <c r="A36" s="93"/>
      <c r="B36" s="93"/>
      <c r="C36" s="62" t="s">
        <v>3</v>
      </c>
      <c r="D36" s="65">
        <v>17.59</v>
      </c>
      <c r="E36" s="64">
        <v>478.17</v>
      </c>
      <c r="F36" s="64">
        <v>95.62</v>
      </c>
      <c r="H36" s="11">
        <f>+R43</f>
        <v>414.92</v>
      </c>
      <c r="I36" s="12">
        <f t="shared" si="0"/>
        <v>1.1311</v>
      </c>
      <c r="K36" s="39">
        <f t="shared" si="2"/>
        <v>0.41860000000000003</v>
      </c>
      <c r="L36" s="39">
        <f t="shared" si="2"/>
        <v>0.58140000000000003</v>
      </c>
      <c r="M36" s="15"/>
    </row>
    <row r="37" spans="1:20">
      <c r="A37" s="93"/>
      <c r="B37" s="93"/>
      <c r="C37" s="62" t="s">
        <v>4</v>
      </c>
      <c r="D37" s="65">
        <v>26.39</v>
      </c>
      <c r="E37" s="64">
        <v>425.53</v>
      </c>
      <c r="F37" s="64">
        <v>85.09</v>
      </c>
      <c r="H37" s="11">
        <f>+S43</f>
        <v>368.81</v>
      </c>
      <c r="I37" s="12">
        <f t="shared" si="0"/>
        <v>1.1311</v>
      </c>
      <c r="K37" s="39">
        <f t="shared" si="2"/>
        <v>0.41860000000000003</v>
      </c>
      <c r="L37" s="39">
        <f t="shared" si="2"/>
        <v>0.58140000000000003</v>
      </c>
      <c r="M37" s="15"/>
      <c r="O37" s="17" t="s">
        <v>0</v>
      </c>
      <c r="P37" s="1"/>
      <c r="Q37" s="1"/>
      <c r="R37" s="1"/>
      <c r="S37" s="1"/>
      <c r="T37" s="1"/>
    </row>
    <row r="38" spans="1:20">
      <c r="A38" s="93"/>
      <c r="B38" s="94"/>
      <c r="C38" s="62" t="s">
        <v>5</v>
      </c>
      <c r="D38" s="65">
        <v>35.18</v>
      </c>
      <c r="E38" s="64">
        <v>419.86</v>
      </c>
      <c r="F38" s="66">
        <v>133.41999999999999</v>
      </c>
      <c r="H38" s="11">
        <f>+T43</f>
        <v>357.93</v>
      </c>
      <c r="I38" s="12">
        <f t="shared" si="0"/>
        <v>1.1311</v>
      </c>
      <c r="K38" s="39">
        <f t="shared" si="2"/>
        <v>0.41860000000000003</v>
      </c>
      <c r="L38" s="39">
        <f t="shared" si="2"/>
        <v>0.58140000000000003</v>
      </c>
      <c r="M38" s="15"/>
      <c r="O38" s="17" t="s">
        <v>15</v>
      </c>
      <c r="P38" s="1"/>
      <c r="Q38" s="1"/>
      <c r="R38" s="1"/>
      <c r="S38" s="1"/>
      <c r="T38" s="1"/>
    </row>
    <row r="39" spans="1:20">
      <c r="A39" s="93"/>
      <c r="B39" s="95" t="s">
        <v>34</v>
      </c>
      <c r="C39" s="62" t="s">
        <v>45</v>
      </c>
      <c r="D39" s="65">
        <v>6.46</v>
      </c>
      <c r="E39" s="64">
        <v>1061.3499999999999</v>
      </c>
      <c r="F39" s="64">
        <v>212.24</v>
      </c>
      <c r="H39" s="13">
        <f>+P44</f>
        <v>847.85</v>
      </c>
      <c r="I39" s="12">
        <f t="shared" si="0"/>
        <v>1.1062000000000001</v>
      </c>
      <c r="K39" s="39">
        <f t="shared" si="2"/>
        <v>0.60240000000000005</v>
      </c>
      <c r="L39" s="39">
        <f t="shared" si="2"/>
        <v>0.39760000000000001</v>
      </c>
      <c r="M39" s="15"/>
      <c r="O39" s="1"/>
      <c r="P39" s="1"/>
      <c r="Q39" s="1"/>
      <c r="R39" s="1"/>
      <c r="S39" s="1"/>
      <c r="T39" s="1"/>
    </row>
    <row r="40" spans="1:20">
      <c r="A40" s="93"/>
      <c r="B40" s="93"/>
      <c r="C40" s="62" t="s">
        <v>46</v>
      </c>
      <c r="D40" s="65">
        <v>8.6300000000000008</v>
      </c>
      <c r="E40" s="64">
        <v>917.68</v>
      </c>
      <c r="F40" s="64">
        <v>183.51</v>
      </c>
      <c r="H40" s="11">
        <f>+Q44</f>
        <v>724.64</v>
      </c>
      <c r="I40" s="12">
        <f t="shared" si="0"/>
        <v>1.1062000000000001</v>
      </c>
      <c r="K40" s="39">
        <f t="shared" si="2"/>
        <v>0.60240000000000005</v>
      </c>
      <c r="L40" s="39">
        <f t="shared" si="2"/>
        <v>0.39760000000000001</v>
      </c>
      <c r="M40" s="15"/>
      <c r="O40" s="3" t="s">
        <v>1</v>
      </c>
      <c r="P40" s="87" t="s">
        <v>2</v>
      </c>
      <c r="Q40" s="87"/>
      <c r="R40" s="87"/>
      <c r="S40" s="87"/>
      <c r="T40" s="88"/>
    </row>
    <row r="41" spans="1:20">
      <c r="A41" s="93"/>
      <c r="B41" s="93"/>
      <c r="C41" s="62" t="s">
        <v>3</v>
      </c>
      <c r="D41" s="65">
        <v>14.09</v>
      </c>
      <c r="E41" s="64">
        <v>666.17</v>
      </c>
      <c r="F41" s="64">
        <v>133.21</v>
      </c>
      <c r="H41" s="11">
        <f>+R44</f>
        <v>578.73</v>
      </c>
      <c r="I41" s="12">
        <f t="shared" si="0"/>
        <v>1.1311</v>
      </c>
      <c r="K41" s="39">
        <f t="shared" si="2"/>
        <v>0.41860000000000003</v>
      </c>
      <c r="L41" s="39">
        <f t="shared" si="2"/>
        <v>0.58140000000000003</v>
      </c>
      <c r="M41" s="15"/>
      <c r="O41" s="4"/>
      <c r="P41" s="19" t="s">
        <v>45</v>
      </c>
      <c r="Q41" s="19" t="s">
        <v>46</v>
      </c>
      <c r="R41" s="20" t="s">
        <v>3</v>
      </c>
      <c r="S41" s="20" t="s">
        <v>4</v>
      </c>
      <c r="T41" s="20" t="s">
        <v>5</v>
      </c>
    </row>
    <row r="42" spans="1:20">
      <c r="A42" s="93"/>
      <c r="B42" s="93"/>
      <c r="C42" s="62" t="s">
        <v>4</v>
      </c>
      <c r="D42" s="65">
        <v>21.13</v>
      </c>
      <c r="E42" s="64">
        <v>593.98</v>
      </c>
      <c r="F42" s="64">
        <v>118.78</v>
      </c>
      <c r="H42" s="11">
        <f>+S44</f>
        <v>519.76</v>
      </c>
      <c r="I42" s="12">
        <f t="shared" si="0"/>
        <v>1.1311</v>
      </c>
      <c r="K42" s="39">
        <f t="shared" si="2"/>
        <v>0.41860000000000003</v>
      </c>
      <c r="L42" s="39">
        <f t="shared" si="2"/>
        <v>0.58140000000000003</v>
      </c>
      <c r="M42" s="15"/>
      <c r="O42" s="5" t="s">
        <v>16</v>
      </c>
      <c r="P42" s="21">
        <v>634.28</v>
      </c>
      <c r="Q42" s="21">
        <v>537.38</v>
      </c>
      <c r="R42" s="21">
        <v>425.45</v>
      </c>
      <c r="S42" s="21">
        <v>378.3</v>
      </c>
      <c r="T42" s="21">
        <v>367.87</v>
      </c>
    </row>
    <row r="43" spans="1:20">
      <c r="A43" s="93"/>
      <c r="B43" s="94"/>
      <c r="C43" s="62" t="s">
        <v>5</v>
      </c>
      <c r="D43" s="65">
        <v>28.17</v>
      </c>
      <c r="E43" s="64">
        <v>607.99</v>
      </c>
      <c r="F43" s="64">
        <v>121.58</v>
      </c>
      <c r="H43" s="11">
        <f>+T44</f>
        <v>507.31</v>
      </c>
      <c r="I43" s="12">
        <f t="shared" si="0"/>
        <v>1.1311</v>
      </c>
      <c r="K43" s="39">
        <f t="shared" si="2"/>
        <v>0.41860000000000003</v>
      </c>
      <c r="L43" s="39">
        <f t="shared" si="2"/>
        <v>0.58140000000000003</v>
      </c>
      <c r="M43" s="15"/>
      <c r="O43" s="5" t="s">
        <v>17</v>
      </c>
      <c r="P43" s="21">
        <v>621.59</v>
      </c>
      <c r="Q43" s="21">
        <v>525.75</v>
      </c>
      <c r="R43" s="21">
        <v>414.92</v>
      </c>
      <c r="S43" s="21">
        <v>368.81</v>
      </c>
      <c r="T43" s="21">
        <v>357.93</v>
      </c>
    </row>
    <row r="44" spans="1:20">
      <c r="A44" s="93"/>
      <c r="B44" s="95" t="s">
        <v>7</v>
      </c>
      <c r="C44" s="62" t="s">
        <v>45</v>
      </c>
      <c r="D44" s="63">
        <v>6.46</v>
      </c>
      <c r="E44" s="64">
        <v>1154.17</v>
      </c>
      <c r="F44" s="64">
        <v>230.8</v>
      </c>
      <c r="H44" s="13">
        <f>+P45</f>
        <v>935.69</v>
      </c>
      <c r="I44" s="12">
        <f t="shared" si="0"/>
        <v>1.1062000000000001</v>
      </c>
      <c r="K44" s="39">
        <f t="shared" si="2"/>
        <v>0.60240000000000005</v>
      </c>
      <c r="L44" s="39">
        <f t="shared" si="2"/>
        <v>0.39760000000000001</v>
      </c>
      <c r="M44" s="15"/>
      <c r="O44" s="5" t="s">
        <v>6</v>
      </c>
      <c r="P44" s="21">
        <v>847.85</v>
      </c>
      <c r="Q44" s="21">
        <v>724.64</v>
      </c>
      <c r="R44" s="21">
        <v>578.73</v>
      </c>
      <c r="S44" s="21">
        <v>519.76</v>
      </c>
      <c r="T44" s="21">
        <v>507.31</v>
      </c>
    </row>
    <row r="45" spans="1:20">
      <c r="A45" s="93"/>
      <c r="B45" s="93"/>
      <c r="C45" s="62" t="s">
        <v>46</v>
      </c>
      <c r="D45" s="63">
        <v>8.6300000000000008</v>
      </c>
      <c r="E45" s="64">
        <v>1005.88</v>
      </c>
      <c r="F45" s="64">
        <v>201.14</v>
      </c>
      <c r="H45" s="11">
        <f>+Q45</f>
        <v>803.46</v>
      </c>
      <c r="I45" s="12">
        <f t="shared" si="0"/>
        <v>1.1062000000000001</v>
      </c>
      <c r="K45" s="39">
        <f t="shared" si="2"/>
        <v>0.60240000000000005</v>
      </c>
      <c r="L45" s="39">
        <f t="shared" si="2"/>
        <v>0.39760000000000001</v>
      </c>
      <c r="M45" s="15"/>
      <c r="O45" s="5" t="s">
        <v>7</v>
      </c>
      <c r="P45" s="26">
        <v>935.69</v>
      </c>
      <c r="Q45" s="26">
        <v>803.46</v>
      </c>
      <c r="R45" s="26">
        <v>646.1</v>
      </c>
      <c r="S45" s="26">
        <v>581.71</v>
      </c>
      <c r="T45" s="26">
        <v>570.35</v>
      </c>
    </row>
    <row r="46" spans="1:20">
      <c r="A46" s="93"/>
      <c r="B46" s="93"/>
      <c r="C46" s="62" t="s">
        <v>3</v>
      </c>
      <c r="D46" s="63">
        <v>14.09</v>
      </c>
      <c r="E46" s="64">
        <v>736.15</v>
      </c>
      <c r="F46" s="64">
        <v>147.21</v>
      </c>
      <c r="H46" s="11">
        <f>+R45</f>
        <v>646.1</v>
      </c>
      <c r="I46" s="12">
        <f t="shared" si="0"/>
        <v>1.1311</v>
      </c>
      <c r="K46" s="39">
        <f t="shared" si="2"/>
        <v>0.41860000000000003</v>
      </c>
      <c r="L46" s="39">
        <f t="shared" si="2"/>
        <v>0.58140000000000003</v>
      </c>
      <c r="M46" s="15"/>
      <c r="O46" s="30" t="s">
        <v>8</v>
      </c>
      <c r="P46" s="1"/>
      <c r="Q46" s="1"/>
      <c r="R46" s="1"/>
      <c r="S46" s="1"/>
      <c r="T46" s="1"/>
    </row>
    <row r="47" spans="1:20">
      <c r="A47" s="93"/>
      <c r="B47" s="93"/>
      <c r="C47" s="62" t="s">
        <v>4</v>
      </c>
      <c r="D47" s="63">
        <v>21.13</v>
      </c>
      <c r="E47" s="64">
        <v>661.66</v>
      </c>
      <c r="F47" s="64">
        <v>132.31</v>
      </c>
      <c r="H47" s="11">
        <f>+S45</f>
        <v>581.71</v>
      </c>
      <c r="I47" s="12">
        <f t="shared" si="0"/>
        <v>1.1311</v>
      </c>
      <c r="K47" s="39">
        <f t="shared" si="2"/>
        <v>0.41860000000000003</v>
      </c>
      <c r="L47" s="39">
        <f t="shared" si="2"/>
        <v>0.58140000000000003</v>
      </c>
      <c r="M47" s="15"/>
      <c r="O47" s="6"/>
      <c r="P47" s="7"/>
      <c r="Q47" s="7"/>
      <c r="R47" s="7"/>
      <c r="S47" s="7"/>
      <c r="T47" s="7"/>
    </row>
    <row r="48" spans="1:20">
      <c r="A48" s="94"/>
      <c r="B48" s="94"/>
      <c r="C48" s="62" t="s">
        <v>5</v>
      </c>
      <c r="D48" s="63">
        <v>28.17</v>
      </c>
      <c r="E48" s="64">
        <v>678.96</v>
      </c>
      <c r="F48" s="64">
        <v>135.77000000000001</v>
      </c>
      <c r="H48" s="11">
        <f>+T45</f>
        <v>570.35</v>
      </c>
      <c r="I48" s="12">
        <f>+ROUND(K48*$J$5+L48*$K$5,4)</f>
        <v>1.1311</v>
      </c>
      <c r="K48" s="39">
        <f t="shared" si="2"/>
        <v>0.41860000000000003</v>
      </c>
      <c r="L48" s="39">
        <f>+L43</f>
        <v>0.58140000000000003</v>
      </c>
      <c r="M48" s="15"/>
      <c r="O48" s="17" t="s">
        <v>9</v>
      </c>
      <c r="P48" s="1"/>
      <c r="Q48" s="1"/>
      <c r="R48" s="1"/>
      <c r="S48" s="1"/>
      <c r="T48" s="1"/>
    </row>
    <row r="49" spans="1:20">
      <c r="A49" s="67" t="s">
        <v>41</v>
      </c>
      <c r="B49" s="68"/>
      <c r="C49" s="68"/>
      <c r="D49" s="68"/>
      <c r="E49" s="68"/>
      <c r="F49" s="68"/>
      <c r="O49" s="17" t="s">
        <v>15</v>
      </c>
      <c r="P49" s="1"/>
      <c r="Q49" s="1"/>
      <c r="R49" s="1"/>
      <c r="S49" s="1"/>
      <c r="T49" s="1"/>
    </row>
    <row r="50" spans="1:20">
      <c r="A50" s="68"/>
      <c r="B50" s="68"/>
      <c r="C50" s="68"/>
      <c r="D50" s="68"/>
      <c r="E50" s="68"/>
      <c r="F50" s="68"/>
      <c r="O50" s="1"/>
      <c r="P50" s="1"/>
      <c r="Q50" s="1"/>
      <c r="R50" s="1"/>
      <c r="S50" s="1"/>
      <c r="T50" s="1"/>
    </row>
    <row r="51" spans="1:20" ht="15.75">
      <c r="A51" s="55" t="s">
        <v>22</v>
      </c>
      <c r="B51" s="68"/>
      <c r="C51" s="68"/>
      <c r="D51" s="68"/>
      <c r="E51" s="68"/>
      <c r="F51" s="68"/>
      <c r="O51" s="3" t="s">
        <v>1</v>
      </c>
      <c r="P51" s="86" t="s">
        <v>2</v>
      </c>
      <c r="Q51" s="87"/>
      <c r="R51" s="87"/>
      <c r="S51" s="87"/>
      <c r="T51" s="88"/>
    </row>
    <row r="52" spans="1:20">
      <c r="A52" s="57" t="s">
        <v>25</v>
      </c>
      <c r="B52" s="68"/>
      <c r="C52" s="68"/>
      <c r="D52" s="68"/>
      <c r="E52" s="68"/>
      <c r="F52" s="68"/>
      <c r="H52" s="17" t="s">
        <v>43</v>
      </c>
      <c r="O52" s="4"/>
      <c r="P52" s="19" t="s">
        <v>45</v>
      </c>
      <c r="Q52" s="19" t="s">
        <v>46</v>
      </c>
      <c r="R52" s="20" t="s">
        <v>3</v>
      </c>
      <c r="S52" s="20" t="s">
        <v>4</v>
      </c>
      <c r="T52" s="20" t="s">
        <v>5</v>
      </c>
    </row>
    <row r="53" spans="1:20">
      <c r="A53" s="69" t="str">
        <f>+A6</f>
        <v>Vigente a partir del 04/Abr/2022</v>
      </c>
      <c r="B53" s="68"/>
      <c r="C53" s="68"/>
      <c r="D53" s="68"/>
      <c r="E53" s="68"/>
      <c r="F53" s="68"/>
      <c r="H53" s="27" t="s">
        <v>47</v>
      </c>
      <c r="I53" s="28"/>
      <c r="J53" s="28"/>
      <c r="K53" s="41"/>
      <c r="O53" s="23" t="s">
        <v>16</v>
      </c>
      <c r="P53" s="22">
        <v>407.25</v>
      </c>
      <c r="Q53" s="22">
        <v>342.39</v>
      </c>
      <c r="R53" s="22">
        <v>265.66000000000003</v>
      </c>
      <c r="S53" s="22">
        <v>228.89</v>
      </c>
      <c r="T53" s="22">
        <v>222.12</v>
      </c>
    </row>
    <row r="54" spans="1:20" ht="25.5">
      <c r="A54" s="70" t="s">
        <v>19</v>
      </c>
      <c r="B54" s="70" t="s">
        <v>16</v>
      </c>
      <c r="C54" s="70" t="s">
        <v>17</v>
      </c>
      <c r="D54" s="70" t="s">
        <v>6</v>
      </c>
      <c r="E54" s="71" t="s">
        <v>7</v>
      </c>
      <c r="F54" s="68"/>
      <c r="H54" s="32" t="s">
        <v>19</v>
      </c>
      <c r="I54" s="32" t="s">
        <v>16</v>
      </c>
      <c r="J54" s="32" t="s">
        <v>17</v>
      </c>
      <c r="K54" s="32" t="s">
        <v>6</v>
      </c>
      <c r="L54" s="32" t="s">
        <v>7</v>
      </c>
      <c r="O54" s="23" t="s">
        <v>17</v>
      </c>
      <c r="P54" s="24">
        <v>401.53</v>
      </c>
      <c r="Q54" s="24">
        <v>336.95</v>
      </c>
      <c r="R54" s="24">
        <v>260.47000000000003</v>
      </c>
      <c r="S54" s="24">
        <v>223.97</v>
      </c>
      <c r="T54" s="24">
        <v>216.89</v>
      </c>
    </row>
    <row r="55" spans="1:20">
      <c r="A55" s="72" t="s">
        <v>20</v>
      </c>
      <c r="B55" s="73">
        <v>5.38</v>
      </c>
      <c r="C55" s="73">
        <v>8.0299999999999994</v>
      </c>
      <c r="D55" s="73">
        <v>13.53</v>
      </c>
      <c r="E55" s="73">
        <v>13.53</v>
      </c>
      <c r="F55" s="68"/>
      <c r="H55" s="33" t="s">
        <v>20</v>
      </c>
      <c r="I55" s="33">
        <v>3.07</v>
      </c>
      <c r="J55" s="33">
        <v>4.7300000000000004</v>
      </c>
      <c r="K55" s="42">
        <v>7.17</v>
      </c>
      <c r="L55" s="43">
        <v>7.17</v>
      </c>
      <c r="O55" s="23" t="s">
        <v>6</v>
      </c>
      <c r="P55" s="22">
        <v>568.38</v>
      </c>
      <c r="Q55" s="22">
        <v>483.98</v>
      </c>
      <c r="R55" s="22">
        <v>382.29</v>
      </c>
      <c r="S55" s="22">
        <v>335.13</v>
      </c>
      <c r="T55" s="22">
        <v>327.95</v>
      </c>
    </row>
    <row r="56" spans="1:20">
      <c r="A56" s="72" t="s">
        <v>21</v>
      </c>
      <c r="B56" s="73">
        <v>7.87</v>
      </c>
      <c r="C56" s="73">
        <v>10.07</v>
      </c>
      <c r="D56" s="73">
        <v>17.43</v>
      </c>
      <c r="E56" s="73">
        <v>17.43</v>
      </c>
      <c r="F56" s="68"/>
      <c r="H56" s="33" t="s">
        <v>21</v>
      </c>
      <c r="I56" s="33">
        <v>4.59</v>
      </c>
      <c r="J56" s="33">
        <v>5.87</v>
      </c>
      <c r="K56" s="42">
        <v>9.19</v>
      </c>
      <c r="L56" s="43">
        <v>9.19</v>
      </c>
      <c r="O56" s="23" t="s">
        <v>7</v>
      </c>
      <c r="P56" s="25">
        <v>622.76</v>
      </c>
      <c r="Q56" s="25">
        <v>534.05999999999995</v>
      </c>
      <c r="R56" s="25">
        <v>424.89</v>
      </c>
      <c r="S56" s="25">
        <v>373.89</v>
      </c>
      <c r="T56" s="25">
        <v>368.2</v>
      </c>
    </row>
    <row r="57" spans="1:20">
      <c r="A57" s="67" t="s">
        <v>41</v>
      </c>
      <c r="B57" s="68"/>
      <c r="C57" s="68"/>
      <c r="D57" s="68"/>
      <c r="E57" s="68"/>
      <c r="F57" s="68"/>
      <c r="H57" s="29" t="s">
        <v>8</v>
      </c>
      <c r="O57" s="30" t="s">
        <v>8</v>
      </c>
      <c r="P57" s="1"/>
      <c r="Q57" s="1"/>
      <c r="R57" s="1"/>
      <c r="S57" s="1"/>
      <c r="T57" s="1"/>
    </row>
    <row r="58" spans="1:20">
      <c r="O58" s="1"/>
      <c r="P58" s="1"/>
      <c r="Q58" s="1"/>
      <c r="R58" s="1"/>
      <c r="S58" s="1"/>
      <c r="T58" s="1"/>
    </row>
    <row r="59" spans="1:20">
      <c r="O59" s="1"/>
      <c r="P59" s="1"/>
      <c r="Q59" s="1"/>
      <c r="R59" s="1"/>
      <c r="S59" s="1"/>
      <c r="T59" s="1"/>
    </row>
    <row r="60" spans="1:20">
      <c r="O60" s="1"/>
      <c r="P60" s="1"/>
      <c r="Q60" s="1"/>
      <c r="R60" s="1"/>
      <c r="S60" s="1"/>
      <c r="T60" s="1"/>
    </row>
    <row r="61" spans="1:20" ht="18">
      <c r="H61" s="9"/>
      <c r="I61" s="10"/>
      <c r="J61" s="10"/>
      <c r="K61" s="44"/>
      <c r="L61" s="44"/>
      <c r="O61" s="2" t="s">
        <v>23</v>
      </c>
      <c r="P61" s="1"/>
      <c r="Q61" s="1"/>
      <c r="R61" s="1"/>
      <c r="S61" s="1"/>
      <c r="T61" s="1"/>
    </row>
    <row r="62" spans="1:20" ht="15.75">
      <c r="H62" s="9"/>
      <c r="I62" s="10"/>
      <c r="J62" s="10"/>
      <c r="K62" s="44"/>
      <c r="L62" s="44"/>
      <c r="O62" s="1"/>
      <c r="P62" s="1"/>
      <c r="Q62" s="1"/>
      <c r="R62" s="1"/>
      <c r="S62" s="1"/>
      <c r="T62" s="1"/>
    </row>
    <row r="63" spans="1:20" ht="15.75">
      <c r="H63" s="9"/>
      <c r="I63" s="10"/>
      <c r="J63" s="10"/>
      <c r="K63" s="44"/>
      <c r="L63" s="44"/>
      <c r="O63" s="3" t="s">
        <v>1</v>
      </c>
      <c r="P63" s="86" t="s">
        <v>2</v>
      </c>
      <c r="Q63" s="87"/>
      <c r="R63" s="87"/>
      <c r="S63" s="87"/>
      <c r="T63" s="88"/>
    </row>
    <row r="64" spans="1:20" ht="15.75">
      <c r="H64" s="9"/>
      <c r="I64" s="10"/>
      <c r="J64" s="10"/>
      <c r="K64" s="44"/>
      <c r="L64" s="44"/>
      <c r="O64" s="4"/>
      <c r="P64" s="19" t="s">
        <v>45</v>
      </c>
      <c r="Q64" s="19" t="s">
        <v>46</v>
      </c>
      <c r="R64" s="20" t="s">
        <v>3</v>
      </c>
      <c r="S64" s="20" t="s">
        <v>4</v>
      </c>
      <c r="T64" s="20" t="s">
        <v>5</v>
      </c>
    </row>
    <row r="65" spans="8:20" ht="15.75">
      <c r="H65" s="9"/>
      <c r="I65" s="10"/>
      <c r="J65" s="10"/>
      <c r="K65" s="44"/>
      <c r="L65" s="44"/>
      <c r="O65" s="5" t="s">
        <v>16</v>
      </c>
      <c r="P65" s="22">
        <v>7.75</v>
      </c>
      <c r="Q65" s="22">
        <v>10.36</v>
      </c>
      <c r="R65" s="22">
        <v>16.920000000000002</v>
      </c>
      <c r="S65" s="22">
        <v>25.37</v>
      </c>
      <c r="T65" s="22">
        <v>33.83</v>
      </c>
    </row>
    <row r="66" spans="8:20" ht="15.75">
      <c r="H66" s="9"/>
      <c r="I66" s="10"/>
      <c r="J66" s="10"/>
      <c r="K66" s="44"/>
      <c r="L66" s="44"/>
      <c r="O66" s="5" t="s">
        <v>17</v>
      </c>
      <c r="P66" s="22">
        <v>8.06</v>
      </c>
      <c r="Q66" s="22">
        <v>10.77</v>
      </c>
      <c r="R66" s="22">
        <v>17.59</v>
      </c>
      <c r="S66" s="22">
        <v>26.39</v>
      </c>
      <c r="T66" s="22">
        <v>35.18</v>
      </c>
    </row>
    <row r="67" spans="8:20">
      <c r="O67" s="5" t="s">
        <v>18</v>
      </c>
      <c r="P67" s="22">
        <v>6.46</v>
      </c>
      <c r="Q67" s="22">
        <v>8.6300000000000008</v>
      </c>
      <c r="R67" s="22">
        <v>14.09</v>
      </c>
      <c r="S67" s="22">
        <v>21.13</v>
      </c>
      <c r="T67" s="22">
        <v>28.17</v>
      </c>
    </row>
  </sheetData>
  <mergeCells count="18">
    <mergeCell ref="A9:A28"/>
    <mergeCell ref="B9:B13"/>
    <mergeCell ref="B14:B18"/>
    <mergeCell ref="B19:B23"/>
    <mergeCell ref="B24:B28"/>
    <mergeCell ref="A29:A48"/>
    <mergeCell ref="B29:B33"/>
    <mergeCell ref="B34:B38"/>
    <mergeCell ref="B39:B43"/>
    <mergeCell ref="B44:B48"/>
    <mergeCell ref="P63:T63"/>
    <mergeCell ref="P40:T40"/>
    <mergeCell ref="P51:T51"/>
    <mergeCell ref="Q1:R1"/>
    <mergeCell ref="E7:F7"/>
    <mergeCell ref="O1:P1"/>
    <mergeCell ref="M1:N1"/>
    <mergeCell ref="K8:L8"/>
  </mergeCells>
  <phoneticPr fontId="2" type="noConversion"/>
  <printOptions horizontalCentered="1" verticalCentered="1"/>
  <pageMargins left="0.78740157480314965" right="0.78740157480314965" top="0.98425196850393704" bottom="0.98425196850393704" header="0" footer="0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showGridLines="0" tabSelected="1" zoomScaleNormal="100" workbookViewId="0">
      <selection activeCell="I8" sqref="I8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9.5703125" bestFit="1" customWidth="1"/>
    <col min="5" max="5" width="11.5703125" customWidth="1"/>
    <col min="6" max="6" width="10" customWidth="1"/>
  </cols>
  <sheetData>
    <row r="1" spans="1:10">
      <c r="E1" s="74"/>
      <c r="F1" s="77"/>
      <c r="G1" s="77"/>
      <c r="H1" s="79"/>
    </row>
    <row r="2" spans="1:10" ht="15.75">
      <c r="A2" s="82" t="s">
        <v>55</v>
      </c>
      <c r="F2" s="80"/>
      <c r="G2" s="77"/>
      <c r="H2" s="79"/>
    </row>
    <row r="3" spans="1:10" ht="20.25">
      <c r="A3" s="81" t="s">
        <v>54</v>
      </c>
      <c r="F3" s="79"/>
      <c r="G3" s="79"/>
      <c r="H3" s="79"/>
    </row>
    <row r="4" spans="1:10" ht="15.75">
      <c r="A4" s="55" t="s">
        <v>24</v>
      </c>
      <c r="B4" s="56"/>
      <c r="C4" s="56"/>
      <c r="D4" s="56"/>
      <c r="E4" s="56"/>
      <c r="F4" s="56"/>
    </row>
    <row r="5" spans="1:10">
      <c r="A5" s="57" t="s">
        <v>25</v>
      </c>
      <c r="B5" s="56"/>
      <c r="C5" s="56"/>
      <c r="D5" s="56"/>
      <c r="E5" s="56"/>
      <c r="F5" s="56"/>
      <c r="H5" s="85" t="s">
        <v>56</v>
      </c>
      <c r="I5" s="84">
        <v>3.4700000000000002E-2</v>
      </c>
      <c r="J5" t="s">
        <v>61</v>
      </c>
    </row>
    <row r="6" spans="1:10">
      <c r="A6" s="58" t="str">
        <f>+PliegoRural!A6</f>
        <v>Vigente a partir del 04/Abr/2022</v>
      </c>
      <c r="B6" s="56"/>
      <c r="C6" s="56"/>
      <c r="D6" s="56"/>
      <c r="E6" s="56"/>
      <c r="F6" s="56"/>
      <c r="H6" s="85" t="s">
        <v>57</v>
      </c>
      <c r="I6" s="84">
        <f>1-I5</f>
        <v>0.96530000000000005</v>
      </c>
    </row>
    <row r="7" spans="1:10" ht="42" customHeight="1">
      <c r="A7" s="56"/>
      <c r="B7" s="56"/>
      <c r="C7" s="56"/>
      <c r="D7" s="56"/>
      <c r="E7" s="90" t="s">
        <v>26</v>
      </c>
      <c r="F7" s="91"/>
      <c r="I7" s="74">
        <f>SUM(I5:I6)</f>
        <v>1</v>
      </c>
    </row>
    <row r="8" spans="1:10" ht="63.75">
      <c r="A8" s="59" t="s">
        <v>28</v>
      </c>
      <c r="B8" s="59" t="s">
        <v>29</v>
      </c>
      <c r="C8" s="59" t="s">
        <v>10</v>
      </c>
      <c r="D8" s="59" t="s">
        <v>30</v>
      </c>
      <c r="E8" s="60" t="s">
        <v>31</v>
      </c>
      <c r="F8" s="61" t="s">
        <v>27</v>
      </c>
    </row>
    <row r="9" spans="1:10">
      <c r="A9" s="95" t="s">
        <v>53</v>
      </c>
      <c r="B9" s="95" t="s">
        <v>33</v>
      </c>
      <c r="C9" s="62" t="s">
        <v>45</v>
      </c>
      <c r="D9" s="63">
        <f>+PliegoRural!D9</f>
        <v>7.75</v>
      </c>
      <c r="E9" s="64">
        <f>+PliegoRural!E9*96.53%+PliegoRural!E29*3.47%</f>
        <v>483.71936700000003</v>
      </c>
      <c r="F9" s="64">
        <f>+PliegoRural!F9*96.53%+PliegoRural!F29*3.47%</f>
        <v>96.727457000000001</v>
      </c>
    </row>
    <row r="10" spans="1:10">
      <c r="A10" s="93"/>
      <c r="B10" s="93"/>
      <c r="C10" s="62" t="s">
        <v>46</v>
      </c>
      <c r="D10" s="63">
        <f>+PliegoRural!D10</f>
        <v>10.36</v>
      </c>
      <c r="E10" s="64">
        <f>+PliegoRural!E10*96.53%+PliegoRural!E30*3.47%</f>
        <v>419.47452400000003</v>
      </c>
      <c r="F10" s="64">
        <f>+PliegoRural!F10*96.53%+PliegoRural!F30*3.47%</f>
        <v>83.876766000000003</v>
      </c>
    </row>
    <row r="11" spans="1:10">
      <c r="A11" s="93"/>
      <c r="B11" s="93"/>
      <c r="C11" s="62" t="s">
        <v>3</v>
      </c>
      <c r="D11" s="63">
        <f>+PliegoRural!D11</f>
        <v>16.920000000000002</v>
      </c>
      <c r="E11" s="64">
        <f>+PliegoRural!E11*96.53%+PliegoRural!E31*3.47%</f>
        <v>304.00366200000008</v>
      </c>
      <c r="F11" s="64">
        <f>+PliegoRural!F11*96.53%+PliegoRural!F31*3.47%</f>
        <v>60.788663000000007</v>
      </c>
    </row>
    <row r="12" spans="1:10">
      <c r="A12" s="93"/>
      <c r="B12" s="93"/>
      <c r="C12" s="62" t="s">
        <v>4</v>
      </c>
      <c r="D12" s="63">
        <f>+PliegoRural!D12</f>
        <v>25.37</v>
      </c>
      <c r="E12" s="64">
        <f>+PliegoRural!E12*96.53%+PliegoRural!E32*3.47%</f>
        <v>266.82679000000002</v>
      </c>
      <c r="F12" s="64">
        <f>+PliegoRural!F12*96.53%+PliegoRural!F32*3.47%</f>
        <v>53.359011000000002</v>
      </c>
    </row>
    <row r="13" spans="1:10">
      <c r="A13" s="93"/>
      <c r="B13" s="94"/>
      <c r="C13" s="62" t="s">
        <v>5</v>
      </c>
      <c r="D13" s="63">
        <f>+PliegoRural!D13</f>
        <v>33.83</v>
      </c>
      <c r="E13" s="64">
        <f>+PliegoRural!E13*96.53%+PliegoRural!E33*3.47%</f>
        <v>262.95492899999999</v>
      </c>
      <c r="F13" s="64">
        <f>+PliegoRural!F13*96.53%+PliegoRural!F33*3.47%</f>
        <v>76.395189000000002</v>
      </c>
    </row>
    <row r="14" spans="1:10">
      <c r="A14" s="93"/>
      <c r="B14" s="95" t="s">
        <v>17</v>
      </c>
      <c r="C14" s="62" t="s">
        <v>45</v>
      </c>
      <c r="D14" s="63">
        <f>+PliegoRural!D14</f>
        <v>8.06</v>
      </c>
      <c r="E14" s="64">
        <f>+PliegoRural!E14*96.53%+PliegoRural!E34*3.47%</f>
        <v>479.56694099999999</v>
      </c>
      <c r="F14" s="64">
        <f>+PliegoRural!F14*96.53%+PliegoRural!F34*3.47%</f>
        <v>95.900833000000006</v>
      </c>
    </row>
    <row r="15" spans="1:10">
      <c r="A15" s="93"/>
      <c r="B15" s="93"/>
      <c r="C15" s="62" t="s">
        <v>46</v>
      </c>
      <c r="D15" s="63">
        <f>+PliegoRural!D15</f>
        <v>10.77</v>
      </c>
      <c r="E15" s="64">
        <f>+PliegoRural!E15*96.53%+PliegoRural!E35*3.47%</f>
        <v>414.05067800000006</v>
      </c>
      <c r="F15" s="64">
        <f>+PliegoRural!F15*96.53%+PliegoRural!F35*3.47%</f>
        <v>82.799858</v>
      </c>
    </row>
    <row r="16" spans="1:10">
      <c r="A16" s="93"/>
      <c r="B16" s="93"/>
      <c r="C16" s="62" t="s">
        <v>3</v>
      </c>
      <c r="D16" s="63">
        <f>+PliegoRural!D16</f>
        <v>17.59</v>
      </c>
      <c r="E16" s="64">
        <f>+PliegoRural!E16*96.53%+PliegoRural!E36*3.47%</f>
        <v>299.04893199999998</v>
      </c>
      <c r="F16" s="64">
        <f>+PliegoRural!F16*96.53%+PliegoRural!F36*3.47%</f>
        <v>59.797716999999999</v>
      </c>
    </row>
    <row r="17" spans="1:6">
      <c r="A17" s="93"/>
      <c r="B17" s="93"/>
      <c r="C17" s="62" t="s">
        <v>4</v>
      </c>
      <c r="D17" s="63">
        <f>+PliegoRural!D17</f>
        <v>26.39</v>
      </c>
      <c r="E17" s="64">
        <f>+PliegoRural!E17*96.53%+PliegoRural!E37*3.47%</f>
        <v>261.20698100000004</v>
      </c>
      <c r="F17" s="64">
        <f>+PliegoRural!F17*96.53%+PliegoRural!F37*3.47%</f>
        <v>52.231188000000003</v>
      </c>
    </row>
    <row r="18" spans="1:6">
      <c r="A18" s="93"/>
      <c r="B18" s="94"/>
      <c r="C18" s="62" t="s">
        <v>5</v>
      </c>
      <c r="D18" s="63">
        <f>+PliegoRural!D18</f>
        <v>35.18</v>
      </c>
      <c r="E18" s="64">
        <f>+PliegoRural!E18*96.53%+PliegoRural!E38*3.47%</f>
        <v>256.39609800000005</v>
      </c>
      <c r="F18" s="64">
        <f>+PliegoRural!F18*96.53%+PliegoRural!F38*3.47%</f>
        <v>81.477206999999993</v>
      </c>
    </row>
    <row r="19" spans="1:6">
      <c r="A19" s="93"/>
      <c r="B19" s="95" t="s">
        <v>34</v>
      </c>
      <c r="C19" s="62" t="s">
        <v>45</v>
      </c>
      <c r="D19" s="63">
        <f>+PliegoRural!D19</f>
        <v>6.46</v>
      </c>
      <c r="E19" s="64">
        <f>+PliegoRural!E19*96.53%+PliegoRural!E39*3.47%</f>
        <v>696.73688400000003</v>
      </c>
      <c r="F19" s="64">
        <f>+PliegoRural!F19*96.53%+PliegoRural!F39*3.47%</f>
        <v>139.32123800000002</v>
      </c>
    </row>
    <row r="20" spans="1:6">
      <c r="A20" s="93"/>
      <c r="B20" s="93"/>
      <c r="C20" s="62" t="s">
        <v>46</v>
      </c>
      <c r="D20" s="63">
        <f>+PliegoRural!D20</f>
        <v>8.6300000000000008</v>
      </c>
      <c r="E20" s="64">
        <f>+PliegoRural!E20*96.53%+PliegoRural!E40*3.47%</f>
        <v>607.75112899999999</v>
      </c>
      <c r="F20" s="64">
        <f>+PliegoRural!F20*96.53%+PliegoRural!F40*3.47%</f>
        <v>121.528087</v>
      </c>
    </row>
    <row r="21" spans="1:6">
      <c r="A21" s="93"/>
      <c r="B21" s="93"/>
      <c r="C21" s="62" t="s">
        <v>3</v>
      </c>
      <c r="D21" s="63">
        <f>+PliegoRural!D21</f>
        <v>14.09</v>
      </c>
      <c r="E21" s="64">
        <f>+PliegoRural!E21*96.53%+PliegoRural!E41*3.47%</f>
        <v>438.01169200000004</v>
      </c>
      <c r="F21" s="64">
        <f>+PliegoRural!F21*96.53%+PliegoRural!F41*3.47%</f>
        <v>87.589922000000016</v>
      </c>
    </row>
    <row r="22" spans="1:6">
      <c r="A22" s="93"/>
      <c r="B22" s="93"/>
      <c r="C22" s="62" t="s">
        <v>4</v>
      </c>
      <c r="D22" s="63">
        <f>+PliegoRural!D22</f>
        <v>21.13</v>
      </c>
      <c r="E22" s="64">
        <f>+PliegoRural!E22*96.53%+PliegoRural!E42*3.47%</f>
        <v>383.24535700000001</v>
      </c>
      <c r="F22" s="64">
        <f>+PliegoRural!F22*96.53%+PliegoRural!F42*3.47%</f>
        <v>76.635002000000014</v>
      </c>
    </row>
    <row r="23" spans="1:6">
      <c r="A23" s="93"/>
      <c r="B23" s="94"/>
      <c r="C23" s="62" t="s">
        <v>5</v>
      </c>
      <c r="D23" s="63">
        <f>+PliegoRural!D23</f>
        <v>28.17</v>
      </c>
      <c r="E23" s="64">
        <f>+PliegoRural!E23*96.53%+PliegoRural!E43*3.47%</f>
        <v>397.95037300000001</v>
      </c>
      <c r="F23" s="64">
        <f>+PliegoRural!F23*96.53%+PliegoRural!F43*3.47%</f>
        <v>79.579796999999985</v>
      </c>
    </row>
    <row r="24" spans="1:6">
      <c r="A24" s="93"/>
      <c r="B24" s="95" t="s">
        <v>7</v>
      </c>
      <c r="C24" s="62" t="s">
        <v>45</v>
      </c>
      <c r="D24" s="63">
        <f>+PliegoRural!D24</f>
        <v>6.46</v>
      </c>
      <c r="E24" s="64">
        <f>+PliegoRural!E24*96.53%+PliegoRural!E44*3.47%</f>
        <v>748.46406300000001</v>
      </c>
      <c r="F24" s="64">
        <f>+PliegoRural!F24*96.53%+PliegoRural!F44*3.47%</f>
        <v>149.66653500000001</v>
      </c>
    </row>
    <row r="25" spans="1:6">
      <c r="A25" s="93"/>
      <c r="B25" s="93"/>
      <c r="C25" s="62" t="s">
        <v>46</v>
      </c>
      <c r="D25" s="63">
        <f>+PliegoRural!D25</f>
        <v>8.6300000000000008</v>
      </c>
      <c r="E25" s="64">
        <f>+PliegoRural!E25*96.53%+PliegoRural!E45*3.47%</f>
        <v>660.44739500000003</v>
      </c>
      <c r="F25" s="64">
        <f>+PliegoRural!F25*96.53%+PliegoRural!F45*3.47%</f>
        <v>132.06313200000002</v>
      </c>
    </row>
    <row r="26" spans="1:6">
      <c r="A26" s="93"/>
      <c r="B26" s="93"/>
      <c r="C26" s="62" t="s">
        <v>3</v>
      </c>
      <c r="D26" s="63">
        <f>+PliegoRural!D26</f>
        <v>14.09</v>
      </c>
      <c r="E26" s="64">
        <f>+PliegoRural!E26*96.53%+PliegoRural!E46*3.47%</f>
        <v>480.19105200000001</v>
      </c>
      <c r="F26" s="64">
        <f>+PliegoRural!F26*96.53%+PliegoRural!F46*3.47%</f>
        <v>96.02014100000001</v>
      </c>
    </row>
    <row r="27" spans="1:6">
      <c r="A27" s="93"/>
      <c r="B27" s="93"/>
      <c r="C27" s="62" t="s">
        <v>4</v>
      </c>
      <c r="D27" s="63">
        <f>+PliegoRural!D27</f>
        <v>21.13</v>
      </c>
      <c r="E27" s="64">
        <f>+PliegoRural!E27*96.53%+PliegoRural!E47*3.47%</f>
        <v>424.99739900000003</v>
      </c>
      <c r="F27" s="64">
        <f>+PliegoRural!F27*96.53%+PliegoRural!F47*3.47%</f>
        <v>84.981341</v>
      </c>
    </row>
    <row r="28" spans="1:6">
      <c r="A28" s="94"/>
      <c r="B28" s="94"/>
      <c r="C28" s="62" t="s">
        <v>5</v>
      </c>
      <c r="D28" s="63">
        <f>+PliegoRural!D28</f>
        <v>28.17</v>
      </c>
      <c r="E28" s="64">
        <f>+PliegoRural!E28*96.53%+PliegoRural!E48*3.47%</f>
        <v>442.99241499999999</v>
      </c>
      <c r="F28" s="64">
        <f>+PliegoRural!F28*96.53%+PliegoRural!F48*3.47%</f>
        <v>88.58613600000001</v>
      </c>
    </row>
    <row r="29" spans="1:6" hidden="1">
      <c r="A29" s="93"/>
      <c r="B29" s="93"/>
      <c r="C29" s="62"/>
      <c r="D29" s="65"/>
      <c r="E29" s="64"/>
      <c r="F29" s="64"/>
    </row>
    <row r="30" spans="1:6" hidden="1">
      <c r="A30" s="93"/>
      <c r="B30" s="93"/>
      <c r="C30" s="62"/>
      <c r="D30" s="65"/>
      <c r="E30" s="64"/>
      <c r="F30" s="64"/>
    </row>
    <row r="31" spans="1:6" hidden="1">
      <c r="A31" s="93"/>
      <c r="B31" s="93"/>
      <c r="C31" s="62"/>
      <c r="D31" s="65"/>
      <c r="E31" s="64"/>
      <c r="F31" s="64"/>
    </row>
    <row r="32" spans="1:6" hidden="1">
      <c r="A32" s="93"/>
      <c r="B32" s="93"/>
      <c r="C32" s="62"/>
      <c r="D32" s="65"/>
      <c r="E32" s="64"/>
      <c r="F32" s="64"/>
    </row>
    <row r="33" spans="1:6" hidden="1">
      <c r="A33" s="93"/>
      <c r="B33" s="94"/>
      <c r="C33" s="62"/>
      <c r="D33" s="65"/>
      <c r="E33" s="64"/>
      <c r="F33" s="66"/>
    </row>
    <row r="34" spans="1:6" hidden="1">
      <c r="A34" s="93"/>
      <c r="B34" s="95"/>
      <c r="C34" s="62"/>
      <c r="D34" s="65"/>
      <c r="E34" s="64"/>
      <c r="F34" s="64"/>
    </row>
    <row r="35" spans="1:6" hidden="1">
      <c r="A35" s="93"/>
      <c r="B35" s="93"/>
      <c r="C35" s="62"/>
      <c r="D35" s="65"/>
      <c r="E35" s="64"/>
      <c r="F35" s="64"/>
    </row>
    <row r="36" spans="1:6" hidden="1">
      <c r="A36" s="93"/>
      <c r="B36" s="93"/>
      <c r="C36" s="62"/>
      <c r="D36" s="65"/>
      <c r="E36" s="64"/>
      <c r="F36" s="64"/>
    </row>
    <row r="37" spans="1:6" hidden="1">
      <c r="A37" s="93"/>
      <c r="B37" s="93"/>
      <c r="C37" s="62"/>
      <c r="D37" s="65"/>
      <c r="E37" s="64"/>
      <c r="F37" s="64"/>
    </row>
    <row r="38" spans="1:6" hidden="1">
      <c r="A38" s="93"/>
      <c r="B38" s="94"/>
      <c r="C38" s="62"/>
      <c r="D38" s="65"/>
      <c r="E38" s="64"/>
      <c r="F38" s="66"/>
    </row>
    <row r="39" spans="1:6" hidden="1">
      <c r="A39" s="93"/>
      <c r="B39" s="95"/>
      <c r="C39" s="62"/>
      <c r="D39" s="65"/>
      <c r="E39" s="64"/>
      <c r="F39" s="64"/>
    </row>
    <row r="40" spans="1:6" hidden="1">
      <c r="A40" s="93"/>
      <c r="B40" s="93"/>
      <c r="C40" s="62"/>
      <c r="D40" s="65"/>
      <c r="E40" s="64"/>
      <c r="F40" s="64"/>
    </row>
    <row r="41" spans="1:6" hidden="1">
      <c r="A41" s="93"/>
      <c r="B41" s="93"/>
      <c r="C41" s="62"/>
      <c r="D41" s="65"/>
      <c r="E41" s="64"/>
      <c r="F41" s="64"/>
    </row>
    <row r="42" spans="1:6" hidden="1">
      <c r="A42" s="93"/>
      <c r="B42" s="93"/>
      <c r="C42" s="62"/>
      <c r="D42" s="65"/>
      <c r="E42" s="64"/>
      <c r="F42" s="64"/>
    </row>
    <row r="43" spans="1:6" hidden="1">
      <c r="A43" s="93"/>
      <c r="B43" s="94"/>
      <c r="C43" s="62"/>
      <c r="D43" s="65"/>
      <c r="E43" s="64"/>
      <c r="F43" s="64"/>
    </row>
    <row r="44" spans="1:6" hidden="1">
      <c r="A44" s="93"/>
      <c r="B44" s="95"/>
      <c r="C44" s="62"/>
      <c r="D44" s="63"/>
      <c r="E44" s="64"/>
      <c r="F44" s="64"/>
    </row>
    <row r="45" spans="1:6" hidden="1">
      <c r="A45" s="93"/>
      <c r="B45" s="93"/>
      <c r="C45" s="62"/>
      <c r="D45" s="63"/>
      <c r="E45" s="64"/>
      <c r="F45" s="64"/>
    </row>
    <row r="46" spans="1:6" hidden="1">
      <c r="A46" s="93"/>
      <c r="B46" s="93"/>
      <c r="C46" s="62"/>
      <c r="D46" s="63"/>
      <c r="E46" s="64"/>
      <c r="F46" s="64"/>
    </row>
    <row r="47" spans="1:6" hidden="1">
      <c r="A47" s="93"/>
      <c r="B47" s="93"/>
      <c r="C47" s="62"/>
      <c r="D47" s="63"/>
      <c r="E47" s="64"/>
      <c r="F47" s="64"/>
    </row>
    <row r="48" spans="1:6" hidden="1">
      <c r="A48" s="94"/>
      <c r="B48" s="94"/>
      <c r="C48" s="62"/>
      <c r="D48" s="63"/>
      <c r="E48" s="64"/>
      <c r="F48" s="64"/>
    </row>
    <row r="49" spans="1:6" hidden="1">
      <c r="A49" s="67" t="s">
        <v>41</v>
      </c>
      <c r="B49" s="68"/>
      <c r="C49" s="68"/>
      <c r="D49" s="68"/>
      <c r="E49" s="68"/>
      <c r="F49" s="68"/>
    </row>
    <row r="50" spans="1:6">
      <c r="A50" s="68"/>
      <c r="B50" s="68"/>
      <c r="C50" s="68"/>
      <c r="D50" s="68"/>
      <c r="E50" s="68"/>
      <c r="F50" s="68"/>
    </row>
    <row r="51" spans="1:6" ht="15.75">
      <c r="A51" s="55" t="s">
        <v>22</v>
      </c>
      <c r="B51" s="68"/>
      <c r="C51" s="68"/>
      <c r="D51" s="68"/>
      <c r="E51" s="68"/>
      <c r="F51" s="68"/>
    </row>
    <row r="52" spans="1:6">
      <c r="A52" s="57" t="s">
        <v>25</v>
      </c>
      <c r="B52" s="68"/>
      <c r="C52" s="68"/>
      <c r="D52" s="68"/>
      <c r="E52" s="68"/>
      <c r="F52" s="68"/>
    </row>
    <row r="53" spans="1:6">
      <c r="A53" s="69" t="str">
        <f>+A6</f>
        <v>Vigente a partir del 04/Abr/2022</v>
      </c>
      <c r="B53" s="68"/>
      <c r="C53" s="68"/>
      <c r="D53" s="68"/>
      <c r="E53" s="68"/>
      <c r="F53" s="68"/>
    </row>
    <row r="54" spans="1:6" ht="25.5">
      <c r="A54" s="70" t="s">
        <v>19</v>
      </c>
      <c r="B54" s="70" t="s">
        <v>16</v>
      </c>
      <c r="C54" s="70" t="s">
        <v>17</v>
      </c>
      <c r="D54" s="70" t="s">
        <v>6</v>
      </c>
      <c r="E54" s="71" t="s">
        <v>7</v>
      </c>
      <c r="F54" s="68"/>
    </row>
    <row r="55" spans="1:6">
      <c r="A55" s="72" t="s">
        <v>20</v>
      </c>
      <c r="B55" s="73">
        <f>+PliegoRural!B55</f>
        <v>5.38</v>
      </c>
      <c r="C55" s="73">
        <f>+PliegoRural!C55</f>
        <v>8.0299999999999994</v>
      </c>
      <c r="D55" s="73">
        <f>+PliegoRural!D55</f>
        <v>13.53</v>
      </c>
      <c r="E55" s="73">
        <f>+PliegoRural!E55</f>
        <v>13.53</v>
      </c>
      <c r="F55" s="68"/>
    </row>
    <row r="56" spans="1:6">
      <c r="A56" s="72" t="s">
        <v>21</v>
      </c>
      <c r="B56" s="73">
        <f>+PliegoRural!B56</f>
        <v>7.87</v>
      </c>
      <c r="C56" s="73">
        <f>+PliegoRural!C56</f>
        <v>10.07</v>
      </c>
      <c r="D56" s="73">
        <f>+PliegoRural!D56</f>
        <v>17.43</v>
      </c>
      <c r="E56" s="73">
        <f>+PliegoRural!E56</f>
        <v>17.43</v>
      </c>
      <c r="F56" s="68"/>
    </row>
    <row r="57" spans="1:6">
      <c r="A57" s="67" t="s">
        <v>41</v>
      </c>
      <c r="B57" s="68"/>
      <c r="C57" s="68"/>
      <c r="D57" s="68"/>
      <c r="E57" s="68"/>
      <c r="F57" s="68"/>
    </row>
  </sheetData>
  <mergeCells count="11">
    <mergeCell ref="A29:A48"/>
    <mergeCell ref="B29:B33"/>
    <mergeCell ref="B34:B38"/>
    <mergeCell ref="B39:B43"/>
    <mergeCell ref="B44:B48"/>
    <mergeCell ref="E7:F7"/>
    <mergeCell ref="A9:A28"/>
    <mergeCell ref="B9:B13"/>
    <mergeCell ref="B14:B18"/>
    <mergeCell ref="B19:B23"/>
    <mergeCell ref="B24:B28"/>
  </mergeCells>
  <printOptions horizontalCentered="1" verticalCentered="1"/>
  <pageMargins left="0.78740157480314965" right="0.78740157480314965" top="0.98425196850393704" bottom="0.98425196850393704" header="0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"/>
  <sheetViews>
    <sheetView workbookViewId="0">
      <selection activeCell="A18" sqref="A18"/>
    </sheetView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7"/>
  <sheetViews>
    <sheetView showGridLines="0" zoomScaleNormal="100" workbookViewId="0">
      <selection activeCell="F9" sqref="F9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9.5703125" bestFit="1" customWidth="1"/>
    <col min="5" max="5" width="11.5703125" customWidth="1"/>
    <col min="6" max="6" width="10" customWidth="1"/>
  </cols>
  <sheetData>
    <row r="1" spans="1:9">
      <c r="E1" s="74"/>
      <c r="F1" s="83"/>
      <c r="G1" s="83"/>
      <c r="H1" s="79"/>
    </row>
    <row r="2" spans="1:9" ht="15.75">
      <c r="A2" s="82" t="s">
        <v>59</v>
      </c>
      <c r="F2" s="80"/>
      <c r="G2" s="83"/>
      <c r="H2" s="79"/>
    </row>
    <row r="3" spans="1:9" ht="20.25">
      <c r="A3" s="81" t="s">
        <v>58</v>
      </c>
      <c r="F3" s="79"/>
      <c r="G3" s="79"/>
      <c r="H3" s="79"/>
    </row>
    <row r="4" spans="1:9" ht="15.75">
      <c r="A4" s="55" t="s">
        <v>24</v>
      </c>
      <c r="B4" s="56"/>
      <c r="C4" s="56"/>
      <c r="D4" s="56"/>
      <c r="E4" s="56"/>
      <c r="F4" s="56"/>
    </row>
    <row r="5" spans="1:9">
      <c r="A5" s="57" t="s">
        <v>25</v>
      </c>
      <c r="B5" s="56"/>
      <c r="C5" s="56"/>
      <c r="D5" s="56"/>
      <c r="E5" s="56"/>
      <c r="F5" s="56"/>
      <c r="H5" s="85" t="s">
        <v>56</v>
      </c>
      <c r="I5" s="84">
        <v>0.1</v>
      </c>
    </row>
    <row r="6" spans="1:9">
      <c r="A6" s="58" t="str">
        <f>+PliegoRural!A6</f>
        <v>Vigente a partir del 04/Abr/2022</v>
      </c>
      <c r="B6" s="56"/>
      <c r="C6" s="56"/>
      <c r="D6" s="56"/>
      <c r="E6" s="56"/>
      <c r="F6" s="56"/>
      <c r="H6" s="85" t="s">
        <v>57</v>
      </c>
      <c r="I6" s="84">
        <f>1-I5</f>
        <v>0.9</v>
      </c>
    </row>
    <row r="7" spans="1:9" ht="42" customHeight="1">
      <c r="A7" s="56"/>
      <c r="B7" s="56"/>
      <c r="C7" s="56"/>
      <c r="D7" s="56"/>
      <c r="E7" s="90" t="s">
        <v>26</v>
      </c>
      <c r="F7" s="91"/>
    </row>
    <row r="8" spans="1:9" ht="63.75">
      <c r="A8" s="59" t="s">
        <v>28</v>
      </c>
      <c r="B8" s="59" t="s">
        <v>29</v>
      </c>
      <c r="C8" s="59" t="s">
        <v>10</v>
      </c>
      <c r="D8" s="59" t="s">
        <v>30</v>
      </c>
      <c r="E8" s="60" t="s">
        <v>31</v>
      </c>
      <c r="F8" s="61" t="s">
        <v>27</v>
      </c>
    </row>
    <row r="9" spans="1:9">
      <c r="A9" s="95" t="s">
        <v>60</v>
      </c>
      <c r="B9" s="95" t="s">
        <v>33</v>
      </c>
      <c r="C9" s="62" t="s">
        <v>45</v>
      </c>
      <c r="D9" s="63">
        <f>+PliegoRural!D9</f>
        <v>7.75</v>
      </c>
      <c r="E9" s="64">
        <f>+PliegoRural!E9*$I$6+PliegoRural!E29*$I$5</f>
        <v>503.74099999999999</v>
      </c>
      <c r="F9" s="64">
        <f>+PliegoRural!F9*$I$6+PliegoRural!F29*$I$5</f>
        <v>100.73099999999999</v>
      </c>
    </row>
    <row r="10" spans="1:9">
      <c r="A10" s="93"/>
      <c r="B10" s="93"/>
      <c r="C10" s="62" t="s">
        <v>46</v>
      </c>
      <c r="D10" s="63">
        <f>+PliegoRural!D10</f>
        <v>10.36</v>
      </c>
      <c r="E10" s="64">
        <f>+PliegoRural!E10*$I$6+PliegoRural!E30*$I$5</f>
        <v>436.38200000000006</v>
      </c>
      <c r="F10" s="64">
        <f>+PliegoRural!F10*$I$6+PliegoRural!F30*$I$5</f>
        <v>87.25800000000001</v>
      </c>
    </row>
    <row r="11" spans="1:9">
      <c r="A11" s="93"/>
      <c r="B11" s="93"/>
      <c r="C11" s="62" t="s">
        <v>3</v>
      </c>
      <c r="D11" s="63">
        <f>+PliegoRural!D11</f>
        <v>16.920000000000002</v>
      </c>
      <c r="E11" s="64">
        <f>+PliegoRural!E11*$I$6+PliegoRural!E31*$I$5</f>
        <v>316.50600000000003</v>
      </c>
      <c r="F11" s="64">
        <f>+PliegoRural!F11*$I$6+PliegoRural!F31*$I$5</f>
        <v>63.289000000000001</v>
      </c>
    </row>
    <row r="12" spans="1:9">
      <c r="A12" s="93"/>
      <c r="B12" s="93"/>
      <c r="C12" s="62" t="s">
        <v>4</v>
      </c>
      <c r="D12" s="63">
        <f>+PliegoRural!D12</f>
        <v>25.37</v>
      </c>
      <c r="E12" s="64">
        <f>+PliegoRural!E12*$I$6+PliegoRural!E32*$I$5</f>
        <v>278.3</v>
      </c>
      <c r="F12" s="64">
        <f>+PliegoRural!F12*$I$6+PliegoRural!F32*$I$5</f>
        <v>55.653000000000006</v>
      </c>
    </row>
    <row r="13" spans="1:9">
      <c r="A13" s="93"/>
      <c r="B13" s="94"/>
      <c r="C13" s="62" t="s">
        <v>5</v>
      </c>
      <c r="D13" s="63">
        <f>+PliegoRural!D13</f>
        <v>33.83</v>
      </c>
      <c r="E13" s="64">
        <f>+PliegoRural!E13*$I$6+PliegoRural!E33*$I$5</f>
        <v>274.387</v>
      </c>
      <c r="F13" s="64">
        <f>+PliegoRural!F13*$I$6+PliegoRural!F33*$I$5</f>
        <v>79.716999999999999</v>
      </c>
    </row>
    <row r="14" spans="1:9">
      <c r="A14" s="93"/>
      <c r="B14" s="95" t="s">
        <v>17</v>
      </c>
      <c r="C14" s="62" t="s">
        <v>45</v>
      </c>
      <c r="D14" s="63">
        <f>+PliegoRural!D14</f>
        <v>8.06</v>
      </c>
      <c r="E14" s="64">
        <f>+PliegoRural!E14*$I$6+PliegoRural!E34*$I$5</f>
        <v>498.96300000000002</v>
      </c>
      <c r="F14" s="64">
        <f>+PliegoRural!F14*$I$6+PliegoRural!F34*$I$5</f>
        <v>99.778999999999996</v>
      </c>
    </row>
    <row r="15" spans="1:9">
      <c r="A15" s="93"/>
      <c r="B15" s="93"/>
      <c r="C15" s="62" t="s">
        <v>46</v>
      </c>
      <c r="D15" s="63">
        <f>+PliegoRural!D15</f>
        <v>10.77</v>
      </c>
      <c r="E15" s="64">
        <f>+PliegoRural!E15*$I$6+PliegoRural!E35*$I$5</f>
        <v>430.42400000000009</v>
      </c>
      <c r="F15" s="64">
        <f>+PliegoRural!F15*$I$6+PliegoRural!F35*$I$5</f>
        <v>86.074000000000012</v>
      </c>
    </row>
    <row r="16" spans="1:9">
      <c r="A16" s="93"/>
      <c r="B16" s="93"/>
      <c r="C16" s="62" t="s">
        <v>3</v>
      </c>
      <c r="D16" s="63">
        <f>+PliegoRural!D16</f>
        <v>17.59</v>
      </c>
      <c r="E16" s="64">
        <f>+PliegoRural!E16*$I$6+PliegoRural!E36*$I$5</f>
        <v>311.16600000000005</v>
      </c>
      <c r="F16" s="64">
        <f>+PliegoRural!F16*$I$6+PliegoRural!F36*$I$5</f>
        <v>62.221000000000004</v>
      </c>
    </row>
    <row r="17" spans="1:6">
      <c r="A17" s="93"/>
      <c r="B17" s="93"/>
      <c r="C17" s="62" t="s">
        <v>4</v>
      </c>
      <c r="D17" s="63">
        <f>+PliegoRural!D17</f>
        <v>26.39</v>
      </c>
      <c r="E17" s="64">
        <f>+PliegoRural!E17*$I$6+PliegoRural!E37*$I$5</f>
        <v>272.32299999999998</v>
      </c>
      <c r="F17" s="64">
        <f>+PliegoRural!F17*$I$6+PliegoRural!F37*$I$5</f>
        <v>54.454000000000001</v>
      </c>
    </row>
    <row r="18" spans="1:6">
      <c r="A18" s="93"/>
      <c r="B18" s="94"/>
      <c r="C18" s="62" t="s">
        <v>5</v>
      </c>
      <c r="D18" s="63">
        <f>+PliegoRural!D18</f>
        <v>35.18</v>
      </c>
      <c r="E18" s="64">
        <f>+PliegoRural!E18*$I$6+PliegoRural!E38*$I$5</f>
        <v>267.45400000000001</v>
      </c>
      <c r="F18" s="64">
        <f>+PliegoRural!F18*$I$6+PliegoRural!F38*$I$5</f>
        <v>84.991</v>
      </c>
    </row>
    <row r="19" spans="1:6">
      <c r="A19" s="93"/>
      <c r="B19" s="95" t="s">
        <v>34</v>
      </c>
      <c r="C19" s="62" t="s">
        <v>45</v>
      </c>
      <c r="D19" s="63">
        <f>+PliegoRural!D19</f>
        <v>6.46</v>
      </c>
      <c r="E19" s="64">
        <f>+PliegoRural!E19*$I$6+PliegoRural!E39*$I$5</f>
        <v>721.40200000000004</v>
      </c>
      <c r="F19" s="64">
        <f>+PliegoRural!F19*$I$6+PliegoRural!F39*$I$5</f>
        <v>144.25399999999999</v>
      </c>
    </row>
    <row r="20" spans="1:6">
      <c r="A20" s="93"/>
      <c r="B20" s="93"/>
      <c r="C20" s="62" t="s">
        <v>46</v>
      </c>
      <c r="D20" s="63">
        <f>+PliegoRural!D20</f>
        <v>8.6300000000000008</v>
      </c>
      <c r="E20" s="64">
        <f>+PliegoRural!E20*$I$6+PliegoRural!E40*$I$5</f>
        <v>628.7170000000001</v>
      </c>
      <c r="F20" s="64">
        <f>+PliegoRural!F20*$I$6+PliegoRural!F40*$I$5</f>
        <v>125.721</v>
      </c>
    </row>
    <row r="21" spans="1:6">
      <c r="A21" s="93"/>
      <c r="B21" s="93"/>
      <c r="C21" s="62" t="s">
        <v>3</v>
      </c>
      <c r="D21" s="63">
        <f>+PliegoRural!D21</f>
        <v>14.09</v>
      </c>
      <c r="E21" s="64">
        <f>+PliegoRural!E21*$I$6+PliegoRural!E41*$I$5</f>
        <v>453.44600000000003</v>
      </c>
      <c r="F21" s="64">
        <f>+PliegoRural!F21*$I$6+PliegoRural!F41*$I$5</f>
        <v>90.676000000000002</v>
      </c>
    </row>
    <row r="22" spans="1:6">
      <c r="A22" s="93"/>
      <c r="B22" s="93"/>
      <c r="C22" s="62" t="s">
        <v>4</v>
      </c>
      <c r="D22" s="63">
        <f>+PliegoRural!D22</f>
        <v>21.13</v>
      </c>
      <c r="E22" s="64">
        <f>+PliegoRural!E22*$I$6+PliegoRural!E42*$I$5</f>
        <v>397.50100000000003</v>
      </c>
      <c r="F22" s="64">
        <f>+PliegoRural!F22*$I$6+PliegoRural!F42*$I$5</f>
        <v>79.486000000000004</v>
      </c>
    </row>
    <row r="23" spans="1:6">
      <c r="A23" s="93"/>
      <c r="B23" s="94"/>
      <c r="C23" s="62" t="s">
        <v>5</v>
      </c>
      <c r="D23" s="63">
        <f>+PliegoRural!D23</f>
        <v>28.17</v>
      </c>
      <c r="E23" s="64">
        <f>+PliegoRural!E23*$I$6+PliegoRural!E43*$I$5</f>
        <v>412.15899999999999</v>
      </c>
      <c r="F23" s="64">
        <f>+PliegoRural!F23*$I$6+PliegoRural!F43*$I$5</f>
        <v>82.420999999999992</v>
      </c>
    </row>
    <row r="24" spans="1:6">
      <c r="A24" s="93"/>
      <c r="B24" s="95" t="s">
        <v>7</v>
      </c>
      <c r="C24" s="62" t="s">
        <v>45</v>
      </c>
      <c r="D24" s="63">
        <f>+PliegoRural!D24</f>
        <v>6.46</v>
      </c>
      <c r="E24" s="64">
        <f>+PliegoRural!E24*$I$6+PliegoRural!E44*$I$5</f>
        <v>775.90899999999999</v>
      </c>
      <c r="F24" s="64">
        <f>+PliegoRural!F24*$I$6+PliegoRural!F44*$I$5</f>
        <v>155.15500000000003</v>
      </c>
    </row>
    <row r="25" spans="1:6">
      <c r="A25" s="93"/>
      <c r="B25" s="93"/>
      <c r="C25" s="62" t="s">
        <v>46</v>
      </c>
      <c r="D25" s="63">
        <f>+PliegoRural!D25</f>
        <v>8.6300000000000008</v>
      </c>
      <c r="E25" s="64">
        <f>+PliegoRural!E25*$I$6+PliegoRural!E45*$I$5</f>
        <v>683.81499999999994</v>
      </c>
      <c r="F25" s="64">
        <f>+PliegoRural!F25*$I$6+PliegoRural!F45*$I$5</f>
        <v>136.73600000000002</v>
      </c>
    </row>
    <row r="26" spans="1:6">
      <c r="A26" s="93"/>
      <c r="B26" s="93"/>
      <c r="C26" s="62" t="s">
        <v>3</v>
      </c>
      <c r="D26" s="63">
        <f>+PliegoRural!D26</f>
        <v>14.09</v>
      </c>
      <c r="E26" s="64">
        <f>+PliegoRural!E26*$I$6+PliegoRural!E46*$I$5</f>
        <v>497.50600000000003</v>
      </c>
      <c r="F26" s="64">
        <f>+PliegoRural!F26*$I$6+PliegoRural!F46*$I$5</f>
        <v>99.483000000000018</v>
      </c>
    </row>
    <row r="27" spans="1:6">
      <c r="A27" s="93"/>
      <c r="B27" s="93"/>
      <c r="C27" s="62" t="s">
        <v>4</v>
      </c>
      <c r="D27" s="63">
        <f>+PliegoRural!D27</f>
        <v>21.13</v>
      </c>
      <c r="E27" s="64">
        <f>+PliegoRural!E27*$I$6+PliegoRural!E47*$I$5</f>
        <v>441.00700000000001</v>
      </c>
      <c r="F27" s="64">
        <f>+PliegoRural!F27*$I$6+PliegoRural!F47*$I$5</f>
        <v>88.182999999999993</v>
      </c>
    </row>
    <row r="28" spans="1:6">
      <c r="A28" s="94"/>
      <c r="B28" s="94"/>
      <c r="C28" s="62" t="s">
        <v>5</v>
      </c>
      <c r="D28" s="63">
        <f>+PliegoRural!D28</f>
        <v>28.17</v>
      </c>
      <c r="E28" s="64">
        <f>+PliegoRural!E28*$I$6+PliegoRural!E48*$I$5</f>
        <v>458.95500000000004</v>
      </c>
      <c r="F28" s="64">
        <f>+PliegoRural!F28*$I$6+PliegoRural!F48*$I$5</f>
        <v>91.778000000000006</v>
      </c>
    </row>
    <row r="29" spans="1:6" hidden="1">
      <c r="A29" s="93"/>
      <c r="B29" s="93"/>
      <c r="C29" s="62"/>
      <c r="D29" s="65"/>
      <c r="E29" s="64"/>
      <c r="F29" s="64"/>
    </row>
    <row r="30" spans="1:6" hidden="1">
      <c r="A30" s="93"/>
      <c r="B30" s="93"/>
      <c r="C30" s="62"/>
      <c r="D30" s="65"/>
      <c r="E30" s="64"/>
      <c r="F30" s="64"/>
    </row>
    <row r="31" spans="1:6" hidden="1">
      <c r="A31" s="93"/>
      <c r="B31" s="93"/>
      <c r="C31" s="62"/>
      <c r="D31" s="65"/>
      <c r="E31" s="64"/>
      <c r="F31" s="64"/>
    </row>
    <row r="32" spans="1:6" hidden="1">
      <c r="A32" s="93"/>
      <c r="B32" s="93"/>
      <c r="C32" s="62"/>
      <c r="D32" s="65"/>
      <c r="E32" s="64"/>
      <c r="F32" s="64"/>
    </row>
    <row r="33" spans="1:6" hidden="1">
      <c r="A33" s="93"/>
      <c r="B33" s="94"/>
      <c r="C33" s="62"/>
      <c r="D33" s="65"/>
      <c r="E33" s="64"/>
      <c r="F33" s="66"/>
    </row>
    <row r="34" spans="1:6" hidden="1">
      <c r="A34" s="93"/>
      <c r="B34" s="95"/>
      <c r="C34" s="62"/>
      <c r="D34" s="65"/>
      <c r="E34" s="64"/>
      <c r="F34" s="64"/>
    </row>
    <row r="35" spans="1:6" hidden="1">
      <c r="A35" s="93"/>
      <c r="B35" s="93"/>
      <c r="C35" s="62"/>
      <c r="D35" s="65"/>
      <c r="E35" s="64"/>
      <c r="F35" s="64"/>
    </row>
    <row r="36" spans="1:6" hidden="1">
      <c r="A36" s="93"/>
      <c r="B36" s="93"/>
      <c r="C36" s="62"/>
      <c r="D36" s="65"/>
      <c r="E36" s="64"/>
      <c r="F36" s="64"/>
    </row>
    <row r="37" spans="1:6" hidden="1">
      <c r="A37" s="93"/>
      <c r="B37" s="93"/>
      <c r="C37" s="62"/>
      <c r="D37" s="65"/>
      <c r="E37" s="64"/>
      <c r="F37" s="64"/>
    </row>
    <row r="38" spans="1:6" hidden="1">
      <c r="A38" s="93"/>
      <c r="B38" s="94"/>
      <c r="C38" s="62"/>
      <c r="D38" s="65"/>
      <c r="E38" s="64"/>
      <c r="F38" s="66"/>
    </row>
    <row r="39" spans="1:6" hidden="1">
      <c r="A39" s="93"/>
      <c r="B39" s="95"/>
      <c r="C39" s="62"/>
      <c r="D39" s="65"/>
      <c r="E39" s="64"/>
      <c r="F39" s="64"/>
    </row>
    <row r="40" spans="1:6" hidden="1">
      <c r="A40" s="93"/>
      <c r="B40" s="93"/>
      <c r="C40" s="62"/>
      <c r="D40" s="65"/>
      <c r="E40" s="64"/>
      <c r="F40" s="64"/>
    </row>
    <row r="41" spans="1:6" hidden="1">
      <c r="A41" s="93"/>
      <c r="B41" s="93"/>
      <c r="C41" s="62"/>
      <c r="D41" s="65"/>
      <c r="E41" s="64"/>
      <c r="F41" s="64"/>
    </row>
    <row r="42" spans="1:6" hidden="1">
      <c r="A42" s="93"/>
      <c r="B42" s="93"/>
      <c r="C42" s="62"/>
      <c r="D42" s="65"/>
      <c r="E42" s="64"/>
      <c r="F42" s="64"/>
    </row>
    <row r="43" spans="1:6" hidden="1">
      <c r="A43" s="93"/>
      <c r="B43" s="94"/>
      <c r="C43" s="62"/>
      <c r="D43" s="65"/>
      <c r="E43" s="64"/>
      <c r="F43" s="64"/>
    </row>
    <row r="44" spans="1:6" hidden="1">
      <c r="A44" s="93"/>
      <c r="B44" s="95"/>
      <c r="C44" s="62"/>
      <c r="D44" s="63"/>
      <c r="E44" s="64"/>
      <c r="F44" s="64"/>
    </row>
    <row r="45" spans="1:6" hidden="1">
      <c r="A45" s="93"/>
      <c r="B45" s="93"/>
      <c r="C45" s="62"/>
      <c r="D45" s="63"/>
      <c r="E45" s="64"/>
      <c r="F45" s="64"/>
    </row>
    <row r="46" spans="1:6" hidden="1">
      <c r="A46" s="93"/>
      <c r="B46" s="93"/>
      <c r="C46" s="62"/>
      <c r="D46" s="63"/>
      <c r="E46" s="64"/>
      <c r="F46" s="64"/>
    </row>
    <row r="47" spans="1:6" hidden="1">
      <c r="A47" s="93"/>
      <c r="B47" s="93"/>
      <c r="C47" s="62"/>
      <c r="D47" s="63"/>
      <c r="E47" s="64"/>
      <c r="F47" s="64"/>
    </row>
    <row r="48" spans="1:6" hidden="1">
      <c r="A48" s="94"/>
      <c r="B48" s="94"/>
      <c r="C48" s="62"/>
      <c r="D48" s="63"/>
      <c r="E48" s="64"/>
      <c r="F48" s="64"/>
    </row>
    <row r="49" spans="1:6">
      <c r="A49" s="67" t="s">
        <v>41</v>
      </c>
      <c r="B49" s="68"/>
      <c r="C49" s="68"/>
      <c r="D49" s="68"/>
      <c r="E49" s="68"/>
      <c r="F49" s="68"/>
    </row>
    <row r="50" spans="1:6">
      <c r="A50" s="68"/>
      <c r="B50" s="68"/>
      <c r="C50" s="68"/>
      <c r="D50" s="68"/>
      <c r="E50" s="68"/>
      <c r="F50" s="68"/>
    </row>
    <row r="51" spans="1:6" ht="15.75">
      <c r="A51" s="55" t="s">
        <v>22</v>
      </c>
      <c r="B51" s="68"/>
      <c r="C51" s="68"/>
      <c r="D51" s="68"/>
      <c r="E51" s="68"/>
      <c r="F51" s="68"/>
    </row>
    <row r="52" spans="1:6">
      <c r="A52" s="57" t="s">
        <v>25</v>
      </c>
      <c r="B52" s="68"/>
      <c r="C52" s="68"/>
      <c r="D52" s="68"/>
      <c r="E52" s="68"/>
      <c r="F52" s="68"/>
    </row>
    <row r="53" spans="1:6">
      <c r="A53" s="69" t="str">
        <f>+A6</f>
        <v>Vigente a partir del 04/Abr/2022</v>
      </c>
      <c r="B53" s="68"/>
      <c r="C53" s="68"/>
      <c r="D53" s="68"/>
      <c r="E53" s="68"/>
      <c r="F53" s="68"/>
    </row>
    <row r="54" spans="1:6" ht="25.5">
      <c r="A54" s="70" t="s">
        <v>19</v>
      </c>
      <c r="B54" s="70" t="s">
        <v>16</v>
      </c>
      <c r="C54" s="70" t="s">
        <v>17</v>
      </c>
      <c r="D54" s="70" t="s">
        <v>6</v>
      </c>
      <c r="E54" s="71" t="s">
        <v>7</v>
      </c>
      <c r="F54" s="68"/>
    </row>
    <row r="55" spans="1:6">
      <c r="A55" s="72" t="s">
        <v>20</v>
      </c>
      <c r="B55" s="73">
        <f>+PliegoRural!B55</f>
        <v>5.38</v>
      </c>
      <c r="C55" s="73">
        <f>+PliegoRural!C55</f>
        <v>8.0299999999999994</v>
      </c>
      <c r="D55" s="73">
        <f>+PliegoRural!D55</f>
        <v>13.53</v>
      </c>
      <c r="E55" s="73">
        <f>+PliegoRural!E55</f>
        <v>13.53</v>
      </c>
      <c r="F55" s="68"/>
    </row>
    <row r="56" spans="1:6">
      <c r="A56" s="72" t="s">
        <v>21</v>
      </c>
      <c r="B56" s="73">
        <f>+PliegoRural!B56</f>
        <v>7.87</v>
      </c>
      <c r="C56" s="73">
        <f>+PliegoRural!C56</f>
        <v>10.07</v>
      </c>
      <c r="D56" s="73">
        <f>+PliegoRural!D56</f>
        <v>17.43</v>
      </c>
      <c r="E56" s="73">
        <f>+PliegoRural!E56</f>
        <v>17.43</v>
      </c>
      <c r="F56" s="68"/>
    </row>
    <row r="57" spans="1:6">
      <c r="A57" s="67" t="s">
        <v>41</v>
      </c>
      <c r="B57" s="68"/>
      <c r="C57" s="68"/>
      <c r="D57" s="68"/>
      <c r="E57" s="68"/>
      <c r="F57" s="68"/>
    </row>
  </sheetData>
  <mergeCells count="11">
    <mergeCell ref="E7:F7"/>
    <mergeCell ref="A9:A28"/>
    <mergeCell ref="B9:B13"/>
    <mergeCell ref="B14:B18"/>
    <mergeCell ref="B19:B23"/>
    <mergeCell ref="B24:B28"/>
    <mergeCell ref="A29:A48"/>
    <mergeCell ref="B29:B33"/>
    <mergeCell ref="B34:B38"/>
    <mergeCell ref="B39:B43"/>
    <mergeCell ref="B44:B48"/>
  </mergeCells>
  <printOptions horizontalCentered="1" verticalCentered="1"/>
  <pageMargins left="0.78740157480314965" right="0.78740157480314965" top="0.98425196850393704" bottom="0.98425196850393704" header="0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PliegoRural</vt:lpstr>
      <vt:lpstr>Part ADIL</vt:lpstr>
      <vt:lpstr>W</vt:lpstr>
      <vt:lpstr>Part ENTELIN</vt:lpstr>
      <vt:lpstr>'Part ADIL'!Área_de_impresión</vt:lpstr>
      <vt:lpstr>'Part ENTELIN'!Área_de_impresión</vt:lpstr>
      <vt:lpstr>PliegoRural!Área_de_impresión</vt:lpstr>
      <vt:lpstr>MEM_DM</vt:lpstr>
    </vt:vector>
  </TitlesOfParts>
  <Company>OSINERG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Bernabel</dc:creator>
  <cp:lastModifiedBy>EDGAR HUAROC</cp:lastModifiedBy>
  <cp:lastPrinted>2015-02-05T20:48:49Z</cp:lastPrinted>
  <dcterms:created xsi:type="dcterms:W3CDTF">2005-07-18T22:02:40Z</dcterms:created>
  <dcterms:modified xsi:type="dcterms:W3CDTF">2022-04-28T18:05:32Z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ntativeReviewCycleID">
    <vt:i4>901753632</vt:i4>
  </property>
  <property fmtid="{D5CDD505-2E9C-101B-9397-08002B2CF9AE}" pid="3" name="_ReviewCycleID">
    <vt:i4>901753632</vt:i4>
  </property>
  <property fmtid="{D5CDD505-2E9C-101B-9397-08002B2CF9AE}" pid="4" name="_NewReviewCycle">
    <vt:lpwstr/>
  </property>
  <property fmtid="{D5CDD505-2E9C-101B-9397-08002B2CF9AE}" pid="5" name="_EmailEntryID">
    <vt:lpwstr>000000004B157D37AECE5D408C034A125763F53A0700E12EE4B10B450842B43A15BA5EA84EB8000000161189000079C77FCC096AE44EB16FB4D5ACFFAED200000074217D0000</vt:lpwstr>
  </property>
  <property fmtid="{D5CDD505-2E9C-101B-9397-08002B2CF9AE}" pid="6" name="_EmailStoreID0">
    <vt:lpwstr>0000000038A1BB1005E5101AA1BB08002B2A56C20000454D534D44422E444C4C00000000000000001B55FA20AA6611CD9BC800AA002FC45A0C0000005352564D41494C3034002F6F3D4F73696E6572672F6F753D46697273742041646D696E6973747261746976652047726F75702F636E3D526563697069656E74732F636E3</vt:lpwstr>
  </property>
  <property fmtid="{D5CDD505-2E9C-101B-9397-08002B2CF9AE}" pid="7" name="_EmailStoreID1">
    <vt:lpwstr>D636265726E6162656C00</vt:lpwstr>
  </property>
</Properties>
</file>