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arifas\PLIEGO TARIFARIO\CCYRR\"/>
    </mc:Choice>
  </mc:AlternateContent>
  <bookViews>
    <workbookView xWindow="-120" yWindow="-120" windowWidth="20730" windowHeight="11040" tabRatio="872" firstSheet="6" activeTab="6"/>
  </bookViews>
  <sheets>
    <sheet name="Parámetros" sheetId="7" state="hidden" r:id="rId1"/>
    <sheet name="CRER" sheetId="47" state="hidden" r:id="rId2"/>
    <sheet name="Anexo1-1.1 Res. 137-2019" sheetId="5" state="hidden" r:id="rId3"/>
    <sheet name="Fórmulas" sheetId="26" state="hidden" r:id="rId4"/>
    <sheet name="Resolución 137-2019-OS_CD" sheetId="50" state="hidden" r:id="rId5"/>
    <sheet name="Resolución 138-2019-OS_CD" sheetId="51" state="hidden" r:id="rId6"/>
    <sheet name="Factores" sheetId="49" r:id="rId7"/>
    <sheet name="(1) ImportesCorteReconexión" sheetId="53" r:id="rId8"/>
    <sheet name="(2) Presupuesto de la Conexión" sheetId="28" r:id="rId9"/>
    <sheet name="(2) PresupuestodelaConex_Amazon" sheetId="54" state="hidden" r:id="rId10"/>
    <sheet name="(3) Reposición" sheetId="42" r:id="rId11"/>
    <sheet name="(3) Reposición_Amazonia" sheetId="55" state="hidden" r:id="rId12"/>
    <sheet name="(4)MantenimientoyCambiodeconex" sheetId="48" r:id="rId13"/>
    <sheet name="(4)MantenimientoyCambiodeco_Ama" sheetId="56" state="hidden" r:id="rId14"/>
  </sheets>
  <externalReferences>
    <externalReference r:id="rId15"/>
    <externalReference r:id="rId16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[1]ActividadesCorrectivo!$B$6:$C$105</definedName>
    <definedName name="CORRECTIVO" localSheetId="12">[1]ActividadesCorrectivo!$B$6:$C$105</definedName>
    <definedName name="CORRECTIVO">[2]ActividadesCorrectivo!$B$6:$C$105</definedName>
    <definedName name="Fecha">Factores!$B$3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Factores!$B$1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1" l="1"/>
  <c r="L7" i="51"/>
  <c r="M7" i="51"/>
  <c r="N7" i="51"/>
  <c r="K8" i="51"/>
  <c r="L8" i="51"/>
  <c r="M8" i="51"/>
  <c r="N8" i="51"/>
  <c r="K9" i="51"/>
  <c r="L9" i="51"/>
  <c r="M9" i="51"/>
  <c r="N9" i="51"/>
  <c r="K10" i="51"/>
  <c r="L10" i="51"/>
  <c r="M10" i="51"/>
  <c r="N10" i="51"/>
  <c r="K11" i="51"/>
  <c r="L11" i="51"/>
  <c r="M11" i="51"/>
  <c r="N11" i="51"/>
  <c r="K12" i="51"/>
  <c r="L12" i="51"/>
  <c r="M12" i="51"/>
  <c r="N12" i="51"/>
  <c r="K13" i="51"/>
  <c r="L13" i="51"/>
  <c r="M13" i="51"/>
  <c r="N13" i="51"/>
  <c r="K14" i="51"/>
  <c r="L14" i="51"/>
  <c r="M14" i="51"/>
  <c r="N14" i="51"/>
  <c r="B3" i="53" l="1"/>
  <c r="B7" i="49" l="1"/>
  <c r="B20" i="49" l="1"/>
  <c r="J204" i="53" s="1"/>
  <c r="O218" i="51" l="1"/>
  <c r="P218" i="51"/>
  <c r="Q218" i="51"/>
  <c r="R218" i="51"/>
  <c r="S218" i="51"/>
  <c r="O219" i="51"/>
  <c r="P219" i="51"/>
  <c r="Q219" i="51"/>
  <c r="R219" i="51"/>
  <c r="S219" i="51"/>
  <c r="O220" i="51"/>
  <c r="P220" i="51"/>
  <c r="Q220" i="51"/>
  <c r="R220" i="51"/>
  <c r="S220" i="51"/>
  <c r="O221" i="51"/>
  <c r="P221" i="51"/>
  <c r="Q221" i="51"/>
  <c r="R221" i="51"/>
  <c r="S221" i="51"/>
  <c r="O228" i="51"/>
  <c r="P228" i="51"/>
  <c r="Q228" i="51"/>
  <c r="R228" i="51"/>
  <c r="S228" i="51"/>
  <c r="O229" i="51"/>
  <c r="P229" i="51"/>
  <c r="Q229" i="51"/>
  <c r="R229" i="51"/>
  <c r="S229" i="51"/>
  <c r="O230" i="51"/>
  <c r="P230" i="51"/>
  <c r="Q230" i="51"/>
  <c r="R230" i="51"/>
  <c r="S230" i="51"/>
  <c r="O231" i="51"/>
  <c r="P231" i="51"/>
  <c r="Q231" i="51"/>
  <c r="R231" i="51"/>
  <c r="S231" i="51"/>
  <c r="O232" i="51"/>
  <c r="P232" i="51"/>
  <c r="Q232" i="51"/>
  <c r="R232" i="51"/>
  <c r="S232" i="51"/>
  <c r="O239" i="51"/>
  <c r="P239" i="51"/>
  <c r="Q239" i="51"/>
  <c r="R239" i="51"/>
  <c r="S239" i="51"/>
  <c r="O240" i="51"/>
  <c r="P240" i="51"/>
  <c r="Q240" i="51"/>
  <c r="R240" i="51"/>
  <c r="S240" i="51"/>
  <c r="O241" i="51"/>
  <c r="P241" i="51"/>
  <c r="Q241" i="51"/>
  <c r="R241" i="51"/>
  <c r="S241" i="51"/>
  <c r="O242" i="51"/>
  <c r="P242" i="51"/>
  <c r="Q242" i="51"/>
  <c r="R242" i="51"/>
  <c r="S242" i="51"/>
  <c r="O249" i="51"/>
  <c r="P249" i="51"/>
  <c r="Q249" i="51"/>
  <c r="R249" i="51"/>
  <c r="S249" i="51"/>
  <c r="O250" i="51"/>
  <c r="P250" i="51"/>
  <c r="Q250" i="51"/>
  <c r="R250" i="51"/>
  <c r="S250" i="51"/>
  <c r="O251" i="51"/>
  <c r="P251" i="51"/>
  <c r="Q251" i="51"/>
  <c r="R251" i="51"/>
  <c r="S251" i="51"/>
  <c r="O258" i="51"/>
  <c r="P258" i="51"/>
  <c r="Q258" i="51"/>
  <c r="R258" i="51"/>
  <c r="S258" i="51"/>
  <c r="O259" i="51"/>
  <c r="P259" i="51"/>
  <c r="Q259" i="51"/>
  <c r="R259" i="51"/>
  <c r="S259" i="51"/>
  <c r="P217" i="51"/>
  <c r="Q217" i="51"/>
  <c r="R217" i="51"/>
  <c r="S217" i="51"/>
  <c r="O217" i="51"/>
  <c r="L153" i="51" l="1"/>
  <c r="M153" i="51"/>
  <c r="N153" i="51"/>
  <c r="O153" i="51"/>
  <c r="P153" i="51"/>
  <c r="L154" i="51"/>
  <c r="M154" i="51"/>
  <c r="N154" i="51"/>
  <c r="O154" i="51"/>
  <c r="P154" i="51"/>
  <c r="L155" i="51"/>
  <c r="M155" i="51"/>
  <c r="N155" i="51"/>
  <c r="O155" i="51"/>
  <c r="P155" i="51"/>
  <c r="L156" i="51"/>
  <c r="M156" i="51"/>
  <c r="N156" i="51"/>
  <c r="O156" i="51"/>
  <c r="P156" i="51"/>
  <c r="L157" i="51"/>
  <c r="M157" i="51"/>
  <c r="N157" i="51"/>
  <c r="O157" i="51"/>
  <c r="P157" i="51"/>
  <c r="L158" i="51"/>
  <c r="M158" i="51"/>
  <c r="N158" i="51"/>
  <c r="O158" i="51"/>
  <c r="P158" i="51"/>
  <c r="L159" i="51"/>
  <c r="M159" i="51"/>
  <c r="N159" i="51"/>
  <c r="O159" i="51"/>
  <c r="P159" i="51"/>
  <c r="L160" i="51"/>
  <c r="M160" i="51"/>
  <c r="N160" i="51"/>
  <c r="O160" i="51"/>
  <c r="P160" i="51"/>
  <c r="L161" i="51"/>
  <c r="M161" i="51"/>
  <c r="N161" i="51"/>
  <c r="O161" i="51"/>
  <c r="P161" i="51"/>
  <c r="L162" i="51"/>
  <c r="M162" i="51"/>
  <c r="N162" i="51"/>
  <c r="O162" i="51"/>
  <c r="P162" i="51"/>
  <c r="L163" i="51"/>
  <c r="M163" i="51"/>
  <c r="N163" i="51"/>
  <c r="O163" i="51"/>
  <c r="P163" i="51"/>
  <c r="L164" i="51"/>
  <c r="M164" i="51"/>
  <c r="N164" i="51"/>
  <c r="O164" i="51"/>
  <c r="P164" i="51"/>
  <c r="L165" i="51"/>
  <c r="M165" i="51"/>
  <c r="N165" i="51"/>
  <c r="O165" i="51"/>
  <c r="P165" i="51"/>
  <c r="M152" i="51"/>
  <c r="N152" i="51"/>
  <c r="O152" i="51"/>
  <c r="P152" i="51"/>
  <c r="L152" i="51"/>
  <c r="I259" i="51" l="1"/>
  <c r="J259" i="51"/>
  <c r="K259" i="51"/>
  <c r="L259" i="51"/>
  <c r="M259" i="51"/>
  <c r="J258" i="51"/>
  <c r="K258" i="51"/>
  <c r="L258" i="51"/>
  <c r="M258" i="51"/>
  <c r="I258" i="51"/>
  <c r="I250" i="51"/>
  <c r="J250" i="51"/>
  <c r="K250" i="51"/>
  <c r="L250" i="51"/>
  <c r="M250" i="51"/>
  <c r="I251" i="51"/>
  <c r="J251" i="51"/>
  <c r="K251" i="51"/>
  <c r="L251" i="51"/>
  <c r="M251" i="51"/>
  <c r="J249" i="51"/>
  <c r="K249" i="51"/>
  <c r="L249" i="51"/>
  <c r="M249" i="51"/>
  <c r="I249" i="51"/>
  <c r="I240" i="51"/>
  <c r="J240" i="51"/>
  <c r="K240" i="51"/>
  <c r="L240" i="51"/>
  <c r="M240" i="51"/>
  <c r="I241" i="51"/>
  <c r="J241" i="51"/>
  <c r="K241" i="51"/>
  <c r="L241" i="51"/>
  <c r="M241" i="51"/>
  <c r="I242" i="51"/>
  <c r="J242" i="51"/>
  <c r="K242" i="51"/>
  <c r="L242" i="51"/>
  <c r="M242" i="51"/>
  <c r="J239" i="51"/>
  <c r="K239" i="51"/>
  <c r="L239" i="51"/>
  <c r="M239" i="51"/>
  <c r="I239" i="51"/>
  <c r="I228" i="51"/>
  <c r="I218" i="51"/>
  <c r="J218" i="51"/>
  <c r="K218" i="51"/>
  <c r="L218" i="51"/>
  <c r="M218" i="51"/>
  <c r="I219" i="51"/>
  <c r="J219" i="51"/>
  <c r="K219" i="51"/>
  <c r="L219" i="51"/>
  <c r="M219" i="51"/>
  <c r="I220" i="51"/>
  <c r="J220" i="51"/>
  <c r="K220" i="51"/>
  <c r="L220" i="51"/>
  <c r="M220" i="51"/>
  <c r="I221" i="51"/>
  <c r="J221" i="51"/>
  <c r="K221" i="51"/>
  <c r="L221" i="51"/>
  <c r="M221" i="51"/>
  <c r="J217" i="51"/>
  <c r="K217" i="51"/>
  <c r="L217" i="51"/>
  <c r="M217" i="51"/>
  <c r="I217" i="51"/>
  <c r="L199" i="51"/>
  <c r="L138" i="51"/>
  <c r="M138" i="51"/>
  <c r="N138" i="51"/>
  <c r="O138" i="51"/>
  <c r="P138" i="51"/>
  <c r="L139" i="51"/>
  <c r="M139" i="51"/>
  <c r="N139" i="51"/>
  <c r="O139" i="51"/>
  <c r="P139" i="51"/>
  <c r="L140" i="51"/>
  <c r="M140" i="51"/>
  <c r="N140" i="51"/>
  <c r="O140" i="51"/>
  <c r="P140" i="51"/>
  <c r="L141" i="51"/>
  <c r="M141" i="51"/>
  <c r="N141" i="51"/>
  <c r="O141" i="51"/>
  <c r="P141" i="51"/>
  <c r="L142" i="51"/>
  <c r="M142" i="51"/>
  <c r="N142" i="51"/>
  <c r="O142" i="51"/>
  <c r="P142" i="51"/>
  <c r="M137" i="51"/>
  <c r="N137" i="51"/>
  <c r="O137" i="51"/>
  <c r="P137" i="51"/>
  <c r="L137" i="51"/>
  <c r="L127" i="51"/>
  <c r="M127" i="51"/>
  <c r="N127" i="51"/>
  <c r="O127" i="51"/>
  <c r="P127" i="51"/>
  <c r="L128" i="51"/>
  <c r="M128" i="51"/>
  <c r="N128" i="51"/>
  <c r="O128" i="51"/>
  <c r="P128" i="51"/>
  <c r="L129" i="51"/>
  <c r="M129" i="51"/>
  <c r="N129" i="51"/>
  <c r="O129" i="51"/>
  <c r="P129" i="51"/>
  <c r="L130" i="51"/>
  <c r="M130" i="51"/>
  <c r="N130" i="51"/>
  <c r="O130" i="51"/>
  <c r="P130" i="51"/>
  <c r="L131" i="51"/>
  <c r="M131" i="51"/>
  <c r="N131" i="51"/>
  <c r="O131" i="51"/>
  <c r="P131" i="51"/>
  <c r="M126" i="51"/>
  <c r="N126" i="51"/>
  <c r="O126" i="51"/>
  <c r="P126" i="51"/>
  <c r="L126" i="51"/>
  <c r="J114" i="51"/>
  <c r="K114" i="51"/>
  <c r="L114" i="51"/>
  <c r="J115" i="51"/>
  <c r="K115" i="51"/>
  <c r="L115" i="51"/>
  <c r="J116" i="51"/>
  <c r="K116" i="51"/>
  <c r="L116" i="51"/>
  <c r="J117" i="51"/>
  <c r="K117" i="51"/>
  <c r="L117" i="51"/>
  <c r="J118" i="51"/>
  <c r="K118" i="51"/>
  <c r="L118" i="51"/>
  <c r="J119" i="51"/>
  <c r="K119" i="51"/>
  <c r="L119" i="51"/>
  <c r="J120" i="51"/>
  <c r="K120" i="51"/>
  <c r="L120" i="51"/>
  <c r="K113" i="51"/>
  <c r="L113" i="51"/>
  <c r="J113" i="51"/>
  <c r="J101" i="51"/>
  <c r="K101" i="51"/>
  <c r="L101" i="51"/>
  <c r="M101" i="51"/>
  <c r="J102" i="51"/>
  <c r="K102" i="51"/>
  <c r="L102" i="51"/>
  <c r="M102" i="51"/>
  <c r="J103" i="51"/>
  <c r="K103" i="51"/>
  <c r="L103" i="51"/>
  <c r="M103" i="51"/>
  <c r="J104" i="51"/>
  <c r="K104" i="51"/>
  <c r="L104" i="51"/>
  <c r="M104" i="51"/>
  <c r="J105" i="51"/>
  <c r="K105" i="51"/>
  <c r="L105" i="51"/>
  <c r="M105" i="51"/>
  <c r="J106" i="51"/>
  <c r="K106" i="51"/>
  <c r="L106" i="51"/>
  <c r="M106" i="51"/>
  <c r="J107" i="51"/>
  <c r="K107" i="51"/>
  <c r="L107" i="51"/>
  <c r="M107" i="51"/>
  <c r="K100" i="51"/>
  <c r="L100" i="51"/>
  <c r="M100" i="51"/>
  <c r="J100" i="51"/>
  <c r="J90" i="51"/>
  <c r="K90" i="51"/>
  <c r="L90" i="51"/>
  <c r="M90" i="51"/>
  <c r="J91" i="51"/>
  <c r="K91" i="51"/>
  <c r="L91" i="51"/>
  <c r="M91" i="51"/>
  <c r="J92" i="51"/>
  <c r="K92" i="51"/>
  <c r="L92" i="51"/>
  <c r="M92" i="51"/>
  <c r="J93" i="51"/>
  <c r="K93" i="51"/>
  <c r="L93" i="51"/>
  <c r="M93" i="51"/>
  <c r="J94" i="51"/>
  <c r="K94" i="51"/>
  <c r="L94" i="51"/>
  <c r="M94" i="51"/>
  <c r="J95" i="51"/>
  <c r="K95" i="51"/>
  <c r="L95" i="51"/>
  <c r="M95" i="51"/>
  <c r="J96" i="51"/>
  <c r="K96" i="51"/>
  <c r="L96" i="51"/>
  <c r="M96" i="51"/>
  <c r="K89" i="51"/>
  <c r="L89" i="51"/>
  <c r="M89" i="51"/>
  <c r="J89" i="51"/>
  <c r="J79" i="51"/>
  <c r="K79" i="51"/>
  <c r="L79" i="51"/>
  <c r="M79" i="51"/>
  <c r="J80" i="51"/>
  <c r="K80" i="51"/>
  <c r="L80" i="51"/>
  <c r="M80" i="51"/>
  <c r="J81" i="51"/>
  <c r="K81" i="51"/>
  <c r="L81" i="51"/>
  <c r="M81" i="51"/>
  <c r="J82" i="51"/>
  <c r="K82" i="51"/>
  <c r="L82" i="51"/>
  <c r="M82" i="51"/>
  <c r="J83" i="51"/>
  <c r="K83" i="51"/>
  <c r="L83" i="51"/>
  <c r="M83" i="51"/>
  <c r="J84" i="51"/>
  <c r="K84" i="51"/>
  <c r="L84" i="51"/>
  <c r="M84" i="51"/>
  <c r="J85" i="51"/>
  <c r="K85" i="51"/>
  <c r="L85" i="51"/>
  <c r="M85" i="51"/>
  <c r="K78" i="51"/>
  <c r="L78" i="51"/>
  <c r="M78" i="51"/>
  <c r="J78" i="51"/>
  <c r="L65" i="51"/>
  <c r="L60" i="51"/>
  <c r="M60" i="51"/>
  <c r="N60" i="51"/>
  <c r="O60" i="51"/>
  <c r="P60" i="51"/>
  <c r="L61" i="51"/>
  <c r="M61" i="51"/>
  <c r="N61" i="51"/>
  <c r="O61" i="51"/>
  <c r="P61" i="51"/>
  <c r="L62" i="51"/>
  <c r="M62" i="51"/>
  <c r="N62" i="51"/>
  <c r="O62" i="51"/>
  <c r="P62" i="51"/>
  <c r="L63" i="51"/>
  <c r="M63" i="51"/>
  <c r="N63" i="51"/>
  <c r="O63" i="51"/>
  <c r="P63" i="51"/>
  <c r="L64" i="51"/>
  <c r="M64" i="51"/>
  <c r="N64" i="51"/>
  <c r="O64" i="51"/>
  <c r="P64" i="51"/>
  <c r="M65" i="51"/>
  <c r="N65" i="51"/>
  <c r="O65" i="51"/>
  <c r="P65" i="51"/>
  <c r="L66" i="51"/>
  <c r="M66" i="51"/>
  <c r="N66" i="51"/>
  <c r="O66" i="51"/>
  <c r="P66" i="51"/>
  <c r="L67" i="51"/>
  <c r="M67" i="51"/>
  <c r="N67" i="51"/>
  <c r="O67" i="51"/>
  <c r="P67" i="51"/>
  <c r="L68" i="51"/>
  <c r="M68" i="51"/>
  <c r="N68" i="51"/>
  <c r="O68" i="51"/>
  <c r="P68" i="51"/>
  <c r="L69" i="51"/>
  <c r="M69" i="51"/>
  <c r="N69" i="51"/>
  <c r="O69" i="51"/>
  <c r="P69" i="51"/>
  <c r="L70" i="51"/>
  <c r="M70" i="51"/>
  <c r="N70" i="51"/>
  <c r="O70" i="51"/>
  <c r="P70" i="51"/>
  <c r="L55" i="51"/>
  <c r="M55" i="51"/>
  <c r="N55" i="51"/>
  <c r="O55" i="51"/>
  <c r="P55" i="51"/>
  <c r="L56" i="51"/>
  <c r="M56" i="51"/>
  <c r="N56" i="51"/>
  <c r="O56" i="51"/>
  <c r="P56" i="51"/>
  <c r="L57" i="51"/>
  <c r="M57" i="51"/>
  <c r="N57" i="51"/>
  <c r="O57" i="51"/>
  <c r="P57" i="51"/>
  <c r="L58" i="51"/>
  <c r="M58" i="51"/>
  <c r="N58" i="51"/>
  <c r="O58" i="51"/>
  <c r="P58" i="51"/>
  <c r="L59" i="51"/>
  <c r="M59" i="51"/>
  <c r="N59" i="51"/>
  <c r="O59" i="51"/>
  <c r="P59" i="51"/>
  <c r="M54" i="51"/>
  <c r="N54" i="51"/>
  <c r="O54" i="51"/>
  <c r="P54" i="51"/>
  <c r="L54" i="51"/>
  <c r="K15" i="51"/>
  <c r="L15" i="51"/>
  <c r="M15" i="51"/>
  <c r="N15" i="51"/>
  <c r="K16" i="51"/>
  <c r="L16" i="51"/>
  <c r="M16" i="51"/>
  <c r="N16" i="51"/>
  <c r="K17" i="51"/>
  <c r="L17" i="51"/>
  <c r="M17" i="51"/>
  <c r="N17" i="51"/>
  <c r="K18" i="51"/>
  <c r="L18" i="51"/>
  <c r="M18" i="51"/>
  <c r="N18" i="51"/>
  <c r="K19" i="51"/>
  <c r="L19" i="51"/>
  <c r="M19" i="51"/>
  <c r="N19" i="51"/>
  <c r="K20" i="51"/>
  <c r="L20" i="51"/>
  <c r="M20" i="51"/>
  <c r="N20" i="51"/>
  <c r="K21" i="51"/>
  <c r="L21" i="51"/>
  <c r="M21" i="51"/>
  <c r="N21" i="51"/>
  <c r="K22" i="51"/>
  <c r="L22" i="51"/>
  <c r="M22" i="51"/>
  <c r="N22" i="51"/>
  <c r="K23" i="51"/>
  <c r="L23" i="51"/>
  <c r="M23" i="51"/>
  <c r="N23" i="51"/>
  <c r="K24" i="51"/>
  <c r="L24" i="51"/>
  <c r="M24" i="51"/>
  <c r="N24" i="51"/>
  <c r="K25" i="51"/>
  <c r="L25" i="51"/>
  <c r="M25" i="51"/>
  <c r="N25" i="51"/>
  <c r="K26" i="51"/>
  <c r="L26" i="51"/>
  <c r="M26" i="51"/>
  <c r="N26" i="51"/>
  <c r="K27" i="51"/>
  <c r="L27" i="51"/>
  <c r="M27" i="51"/>
  <c r="N27" i="51"/>
  <c r="K28" i="51"/>
  <c r="L28" i="51"/>
  <c r="M28" i="51"/>
  <c r="N28" i="51"/>
  <c r="K29" i="51"/>
  <c r="L29" i="51"/>
  <c r="M29" i="51"/>
  <c r="N29" i="51"/>
  <c r="K30" i="51"/>
  <c r="L30" i="51"/>
  <c r="M30" i="51"/>
  <c r="N30" i="51"/>
  <c r="K31" i="51"/>
  <c r="L31" i="51"/>
  <c r="M31" i="51"/>
  <c r="N31" i="51"/>
  <c r="K32" i="51"/>
  <c r="L32" i="51"/>
  <c r="M32" i="51"/>
  <c r="N32" i="51"/>
  <c r="K33" i="51"/>
  <c r="L33" i="51"/>
  <c r="M33" i="51"/>
  <c r="N33" i="51"/>
  <c r="K34" i="51"/>
  <c r="L34" i="51"/>
  <c r="M34" i="51"/>
  <c r="N34" i="51"/>
  <c r="K35" i="51"/>
  <c r="L35" i="51"/>
  <c r="M35" i="51"/>
  <c r="N35" i="51"/>
  <c r="K36" i="51"/>
  <c r="L36" i="51"/>
  <c r="M36" i="51"/>
  <c r="N36" i="51"/>
  <c r="K37" i="51"/>
  <c r="L37" i="51"/>
  <c r="M37" i="51"/>
  <c r="N37" i="51"/>
  <c r="K38" i="51"/>
  <c r="L38" i="51"/>
  <c r="M38" i="51"/>
  <c r="K39" i="51"/>
  <c r="L39" i="51"/>
  <c r="M39" i="51"/>
  <c r="K40" i="51"/>
  <c r="L40" i="51"/>
  <c r="M40" i="51"/>
  <c r="K41" i="51"/>
  <c r="L41" i="51"/>
  <c r="M41" i="51"/>
  <c r="K42" i="51"/>
  <c r="L42" i="51"/>
  <c r="M42" i="51"/>
  <c r="K43" i="51"/>
  <c r="L43" i="51"/>
  <c r="M43" i="51"/>
  <c r="K44" i="51"/>
  <c r="L44" i="51"/>
  <c r="M44" i="51"/>
  <c r="K45" i="51"/>
  <c r="L45" i="51"/>
  <c r="M45" i="51"/>
  <c r="K46" i="51"/>
  <c r="L46" i="51"/>
  <c r="M46" i="51"/>
  <c r="K47" i="51"/>
  <c r="L47" i="51"/>
  <c r="M47" i="51"/>
  <c r="K48" i="51"/>
  <c r="L48" i="51"/>
  <c r="M48" i="51"/>
  <c r="H25" i="47" l="1"/>
  <c r="D24" i="47"/>
  <c r="AA82" i="56" l="1"/>
  <c r="Z82" i="56"/>
  <c r="Z81" i="56"/>
  <c r="AA81" i="56"/>
  <c r="R61" i="56"/>
  <c r="AC61" i="56" s="1"/>
  <c r="S61" i="56"/>
  <c r="AD61" i="56" s="1"/>
  <c r="T62" i="56"/>
  <c r="AE62" i="56" s="1"/>
  <c r="U62" i="56"/>
  <c r="AF62" i="56" s="1"/>
  <c r="V62" i="56"/>
  <c r="AG62" i="56" s="1"/>
  <c r="W62" i="56"/>
  <c r="AH62" i="56" s="1"/>
  <c r="X62" i="56"/>
  <c r="AI62" i="56" s="1"/>
  <c r="Y62" i="56"/>
  <c r="AJ62" i="56" s="1"/>
  <c r="Z62" i="56"/>
  <c r="AK62" i="56" s="1"/>
  <c r="AA62" i="56"/>
  <c r="AL62" i="56" s="1"/>
  <c r="T63" i="56"/>
  <c r="AE63" i="56" s="1"/>
  <c r="U63" i="56"/>
  <c r="AF63" i="56" s="1"/>
  <c r="V63" i="56"/>
  <c r="AG63" i="56" s="1"/>
  <c r="W63" i="56"/>
  <c r="AH63" i="56" s="1"/>
  <c r="X63" i="56"/>
  <c r="AI63" i="56" s="1"/>
  <c r="Y63" i="56"/>
  <c r="AJ63" i="56" s="1"/>
  <c r="Z63" i="56"/>
  <c r="AK63" i="56" s="1"/>
  <c r="AA63" i="56"/>
  <c r="AL63" i="56" s="1"/>
  <c r="T64" i="56"/>
  <c r="AE64" i="56" s="1"/>
  <c r="U64" i="56"/>
  <c r="AF64" i="56" s="1"/>
  <c r="V64" i="56"/>
  <c r="AG64" i="56" s="1"/>
  <c r="W64" i="56"/>
  <c r="AH64" i="56" s="1"/>
  <c r="X64" i="56"/>
  <c r="AI64" i="56" s="1"/>
  <c r="Y64" i="56"/>
  <c r="AJ64" i="56" s="1"/>
  <c r="Z64" i="56"/>
  <c r="AK64" i="56" s="1"/>
  <c r="AA64" i="56"/>
  <c r="AL64" i="56" s="1"/>
  <c r="R65" i="56"/>
  <c r="AC65" i="56" s="1"/>
  <c r="S65" i="56"/>
  <c r="AD65" i="56" s="1"/>
  <c r="T66" i="56"/>
  <c r="AE66" i="56" s="1"/>
  <c r="U66" i="56"/>
  <c r="AF66" i="56" s="1"/>
  <c r="V66" i="56"/>
  <c r="AG66" i="56" s="1"/>
  <c r="W66" i="56"/>
  <c r="AH66" i="56" s="1"/>
  <c r="X66" i="56"/>
  <c r="AI66" i="56" s="1"/>
  <c r="Y66" i="56"/>
  <c r="AJ66" i="56" s="1"/>
  <c r="Z66" i="56"/>
  <c r="AK66" i="56" s="1"/>
  <c r="AA66" i="56"/>
  <c r="AL66" i="56" s="1"/>
  <c r="T67" i="56"/>
  <c r="AE67" i="56" s="1"/>
  <c r="U67" i="56"/>
  <c r="AF67" i="56" s="1"/>
  <c r="V67" i="56"/>
  <c r="AG67" i="56" s="1"/>
  <c r="W67" i="56"/>
  <c r="AH67" i="56" s="1"/>
  <c r="X67" i="56"/>
  <c r="AI67" i="56" s="1"/>
  <c r="Y67" i="56"/>
  <c r="AJ67" i="56" s="1"/>
  <c r="Z67" i="56"/>
  <c r="AK67" i="56" s="1"/>
  <c r="AA67" i="56"/>
  <c r="AL67" i="56" s="1"/>
  <c r="T68" i="56"/>
  <c r="AE68" i="56" s="1"/>
  <c r="U68" i="56"/>
  <c r="AF68" i="56" s="1"/>
  <c r="V68" i="56"/>
  <c r="AG68" i="56" s="1"/>
  <c r="W68" i="56"/>
  <c r="AH68" i="56" s="1"/>
  <c r="X68" i="56"/>
  <c r="AI68" i="56" s="1"/>
  <c r="Y68" i="56"/>
  <c r="AJ68" i="56" s="1"/>
  <c r="Z68" i="56"/>
  <c r="AK68" i="56" s="1"/>
  <c r="AA68" i="56"/>
  <c r="AL68" i="56" s="1"/>
  <c r="T69" i="56"/>
  <c r="AE69" i="56" s="1"/>
  <c r="U69" i="56"/>
  <c r="AF69" i="56" s="1"/>
  <c r="V69" i="56"/>
  <c r="AG69" i="56" s="1"/>
  <c r="W69" i="56"/>
  <c r="AH69" i="56" s="1"/>
  <c r="X69" i="56"/>
  <c r="AI69" i="56" s="1"/>
  <c r="Y69" i="56"/>
  <c r="AJ69" i="56" s="1"/>
  <c r="Z69" i="56"/>
  <c r="AK69" i="56" s="1"/>
  <c r="AA69" i="56"/>
  <c r="AL69" i="56" s="1"/>
  <c r="R70" i="56"/>
  <c r="AC70" i="56" s="1"/>
  <c r="T70" i="56"/>
  <c r="AE70" i="56" s="1"/>
  <c r="U70" i="56"/>
  <c r="AF70" i="56" s="1"/>
  <c r="V70" i="56"/>
  <c r="AG70" i="56" s="1"/>
  <c r="W70" i="56"/>
  <c r="AH70" i="56" s="1"/>
  <c r="X70" i="56"/>
  <c r="AI70" i="56" s="1"/>
  <c r="Y70" i="56"/>
  <c r="AJ70" i="56" s="1"/>
  <c r="Z70" i="56"/>
  <c r="AK70" i="56" s="1"/>
  <c r="AA70" i="56"/>
  <c r="AL70" i="56" s="1"/>
  <c r="R71" i="56"/>
  <c r="AC71" i="56" s="1"/>
  <c r="T71" i="56"/>
  <c r="AE71" i="56" s="1"/>
  <c r="U71" i="56"/>
  <c r="AF71" i="56" s="1"/>
  <c r="V71" i="56"/>
  <c r="AG71" i="56" s="1"/>
  <c r="W71" i="56"/>
  <c r="AH71" i="56" s="1"/>
  <c r="X71" i="56"/>
  <c r="AI71" i="56" s="1"/>
  <c r="Y71" i="56"/>
  <c r="AJ71" i="56" s="1"/>
  <c r="Z71" i="56"/>
  <c r="AK71" i="56" s="1"/>
  <c r="AA71" i="56"/>
  <c r="AL71" i="56" s="1"/>
  <c r="R72" i="56"/>
  <c r="AC72" i="56" s="1"/>
  <c r="T72" i="56"/>
  <c r="AE72" i="56" s="1"/>
  <c r="U72" i="56"/>
  <c r="AF72" i="56" s="1"/>
  <c r="V72" i="56"/>
  <c r="AG72" i="56" s="1"/>
  <c r="W72" i="56"/>
  <c r="AH72" i="56" s="1"/>
  <c r="X72" i="56"/>
  <c r="AI72" i="56" s="1"/>
  <c r="Y72" i="56"/>
  <c r="AJ72" i="56" s="1"/>
  <c r="Z72" i="56"/>
  <c r="AK72" i="56" s="1"/>
  <c r="AA72" i="56"/>
  <c r="AL72" i="56" s="1"/>
  <c r="T60" i="56"/>
  <c r="AE60" i="56" s="1"/>
  <c r="U60" i="56"/>
  <c r="AF60" i="56" s="1"/>
  <c r="V60" i="56"/>
  <c r="AG60" i="56" s="1"/>
  <c r="W60" i="56"/>
  <c r="AH60" i="56" s="1"/>
  <c r="X60" i="56"/>
  <c r="AI60" i="56" s="1"/>
  <c r="Y60" i="56"/>
  <c r="AJ60" i="56" s="1"/>
  <c r="Z60" i="56"/>
  <c r="AK60" i="56" s="1"/>
  <c r="AA60" i="56"/>
  <c r="AL60" i="56" s="1"/>
  <c r="R12" i="56"/>
  <c r="AC12" i="56" s="1"/>
  <c r="S12" i="56"/>
  <c r="AD12" i="56" s="1"/>
  <c r="R13" i="56"/>
  <c r="AC13" i="56" s="1"/>
  <c r="S13" i="56"/>
  <c r="U13" i="56"/>
  <c r="AF13" i="56" s="1"/>
  <c r="W13" i="56"/>
  <c r="AH13" i="56" s="1"/>
  <c r="Y13" i="56"/>
  <c r="AJ13" i="56" s="1"/>
  <c r="AA13" i="56"/>
  <c r="AL13" i="56" s="1"/>
  <c r="R14" i="56"/>
  <c r="AC14" i="56" s="1"/>
  <c r="S14" i="56"/>
  <c r="AD14" i="56" s="1"/>
  <c r="R15" i="56"/>
  <c r="AC15" i="56" s="1"/>
  <c r="S15" i="56"/>
  <c r="AD15" i="56" s="1"/>
  <c r="U15" i="56"/>
  <c r="AF15" i="56" s="1"/>
  <c r="W15" i="56"/>
  <c r="AH15" i="56" s="1"/>
  <c r="Y15" i="56"/>
  <c r="AJ15" i="56" s="1"/>
  <c r="AA15" i="56"/>
  <c r="AL15" i="56" s="1"/>
  <c r="T16" i="56"/>
  <c r="AE16" i="56" s="1"/>
  <c r="U16" i="56"/>
  <c r="AF16" i="56" s="1"/>
  <c r="V16" i="56"/>
  <c r="AG16" i="56" s="1"/>
  <c r="W16" i="56"/>
  <c r="AH16" i="56" s="1"/>
  <c r="X16" i="56"/>
  <c r="AI16" i="56" s="1"/>
  <c r="Y16" i="56"/>
  <c r="AJ16" i="56" s="1"/>
  <c r="Z16" i="56"/>
  <c r="AK16" i="56" s="1"/>
  <c r="AA16" i="56"/>
  <c r="AL16" i="56" s="1"/>
  <c r="T17" i="56"/>
  <c r="AE17" i="56" s="1"/>
  <c r="U17" i="56"/>
  <c r="AF17" i="56" s="1"/>
  <c r="V17" i="56"/>
  <c r="AG17" i="56" s="1"/>
  <c r="W17" i="56"/>
  <c r="AH17" i="56" s="1"/>
  <c r="X17" i="56"/>
  <c r="AI17" i="56" s="1"/>
  <c r="Y17" i="56"/>
  <c r="AJ17" i="56" s="1"/>
  <c r="Z17" i="56"/>
  <c r="AK17" i="56" s="1"/>
  <c r="AA17" i="56"/>
  <c r="AL17" i="56" s="1"/>
  <c r="R18" i="56"/>
  <c r="AC18" i="56" s="1"/>
  <c r="S18" i="56"/>
  <c r="AD18" i="56" s="1"/>
  <c r="R19" i="56"/>
  <c r="AC19" i="56" s="1"/>
  <c r="S19" i="56"/>
  <c r="AD19" i="56" s="1"/>
  <c r="T20" i="56"/>
  <c r="AE20" i="56" s="1"/>
  <c r="U20" i="56"/>
  <c r="AF20" i="56" s="1"/>
  <c r="V20" i="56"/>
  <c r="AG20" i="56" s="1"/>
  <c r="W20" i="56"/>
  <c r="AH20" i="56" s="1"/>
  <c r="X20" i="56"/>
  <c r="AI20" i="56" s="1"/>
  <c r="Y20" i="56"/>
  <c r="AJ20" i="56" s="1"/>
  <c r="Z20" i="56"/>
  <c r="AK20" i="56" s="1"/>
  <c r="AA20" i="56"/>
  <c r="AL20" i="56" s="1"/>
  <c r="T21" i="56"/>
  <c r="AE21" i="56" s="1"/>
  <c r="U21" i="56"/>
  <c r="AF21" i="56" s="1"/>
  <c r="V21" i="56"/>
  <c r="AG21" i="56" s="1"/>
  <c r="W21" i="56"/>
  <c r="AH21" i="56" s="1"/>
  <c r="X21" i="56"/>
  <c r="AI21" i="56" s="1"/>
  <c r="Y21" i="56"/>
  <c r="AJ21" i="56" s="1"/>
  <c r="Z21" i="56"/>
  <c r="AK21" i="56" s="1"/>
  <c r="AA21" i="56"/>
  <c r="AL21" i="56" s="1"/>
  <c r="R22" i="56"/>
  <c r="AC22" i="56" s="1"/>
  <c r="S22" i="56"/>
  <c r="AD22" i="56" s="1"/>
  <c r="T23" i="56"/>
  <c r="AE23" i="56" s="1"/>
  <c r="U23" i="56"/>
  <c r="AF23" i="56" s="1"/>
  <c r="V23" i="56"/>
  <c r="AG23" i="56" s="1"/>
  <c r="W23" i="56"/>
  <c r="AH23" i="56" s="1"/>
  <c r="X23" i="56"/>
  <c r="AI23" i="56" s="1"/>
  <c r="Y23" i="56"/>
  <c r="AJ23" i="56" s="1"/>
  <c r="Z23" i="56"/>
  <c r="AK23" i="56" s="1"/>
  <c r="AA23" i="56"/>
  <c r="AL23" i="56" s="1"/>
  <c r="T24" i="56"/>
  <c r="AE24" i="56" s="1"/>
  <c r="U24" i="56"/>
  <c r="AF24" i="56" s="1"/>
  <c r="V24" i="56"/>
  <c r="AG24" i="56" s="1"/>
  <c r="W24" i="56"/>
  <c r="AH24" i="56" s="1"/>
  <c r="X24" i="56"/>
  <c r="AI24" i="56" s="1"/>
  <c r="Y24" i="56"/>
  <c r="AJ24" i="56" s="1"/>
  <c r="Z24" i="56"/>
  <c r="AK24" i="56" s="1"/>
  <c r="AA24" i="56"/>
  <c r="AL24" i="56" s="1"/>
  <c r="T25" i="56"/>
  <c r="AE25" i="56" s="1"/>
  <c r="U25" i="56"/>
  <c r="AF25" i="56" s="1"/>
  <c r="V25" i="56"/>
  <c r="AG25" i="56" s="1"/>
  <c r="W25" i="56"/>
  <c r="AH25" i="56" s="1"/>
  <c r="X25" i="56"/>
  <c r="AI25" i="56" s="1"/>
  <c r="Y25" i="56"/>
  <c r="AJ25" i="56" s="1"/>
  <c r="Z25" i="56"/>
  <c r="AK25" i="56" s="1"/>
  <c r="AA25" i="56"/>
  <c r="AL25" i="56" s="1"/>
  <c r="R26" i="56"/>
  <c r="AC26" i="56" s="1"/>
  <c r="S26" i="56"/>
  <c r="AD26" i="56" s="1"/>
  <c r="T27" i="56"/>
  <c r="AE27" i="56" s="1"/>
  <c r="U27" i="56"/>
  <c r="AF27" i="56" s="1"/>
  <c r="V27" i="56"/>
  <c r="AG27" i="56" s="1"/>
  <c r="W27" i="56"/>
  <c r="AH27" i="56" s="1"/>
  <c r="X27" i="56"/>
  <c r="AI27" i="56" s="1"/>
  <c r="Y27" i="56"/>
  <c r="AJ27" i="56" s="1"/>
  <c r="Z27" i="56"/>
  <c r="AK27" i="56" s="1"/>
  <c r="AA27" i="56"/>
  <c r="AL27" i="56" s="1"/>
  <c r="T28" i="56"/>
  <c r="AE28" i="56" s="1"/>
  <c r="U28" i="56"/>
  <c r="AF28" i="56" s="1"/>
  <c r="V28" i="56"/>
  <c r="AG28" i="56" s="1"/>
  <c r="W28" i="56"/>
  <c r="AH28" i="56" s="1"/>
  <c r="X28" i="56"/>
  <c r="AI28" i="56" s="1"/>
  <c r="Y28" i="56"/>
  <c r="AJ28" i="56" s="1"/>
  <c r="Z28" i="56"/>
  <c r="AK28" i="56" s="1"/>
  <c r="AA28" i="56"/>
  <c r="AL28" i="56" s="1"/>
  <c r="T29" i="56"/>
  <c r="AE29" i="56" s="1"/>
  <c r="U29" i="56"/>
  <c r="AF29" i="56" s="1"/>
  <c r="V29" i="56"/>
  <c r="AG29" i="56" s="1"/>
  <c r="W29" i="56"/>
  <c r="AH29" i="56" s="1"/>
  <c r="X29" i="56"/>
  <c r="AI29" i="56" s="1"/>
  <c r="Y29" i="56"/>
  <c r="AJ29" i="56" s="1"/>
  <c r="Z29" i="56"/>
  <c r="AK29" i="56" s="1"/>
  <c r="AA29" i="56"/>
  <c r="AL29" i="56" s="1"/>
  <c r="T30" i="56"/>
  <c r="AE30" i="56" s="1"/>
  <c r="U30" i="56"/>
  <c r="AF30" i="56" s="1"/>
  <c r="V30" i="56"/>
  <c r="AG30" i="56" s="1"/>
  <c r="W30" i="56"/>
  <c r="AH30" i="56" s="1"/>
  <c r="X30" i="56"/>
  <c r="AI30" i="56" s="1"/>
  <c r="Y30" i="56"/>
  <c r="AJ30" i="56" s="1"/>
  <c r="Z30" i="56"/>
  <c r="AK30" i="56" s="1"/>
  <c r="AA30" i="56"/>
  <c r="AL30" i="56" s="1"/>
  <c r="R31" i="56"/>
  <c r="AC31" i="56" s="1"/>
  <c r="T31" i="56"/>
  <c r="AE31" i="56" s="1"/>
  <c r="U31" i="56"/>
  <c r="AF31" i="56" s="1"/>
  <c r="V31" i="56"/>
  <c r="AG31" i="56" s="1"/>
  <c r="W31" i="56"/>
  <c r="AH31" i="56" s="1"/>
  <c r="X31" i="56"/>
  <c r="AI31" i="56" s="1"/>
  <c r="Y31" i="56"/>
  <c r="AJ31" i="56" s="1"/>
  <c r="Z31" i="56"/>
  <c r="AK31" i="56" s="1"/>
  <c r="AA31" i="56"/>
  <c r="AL31" i="56" s="1"/>
  <c r="R32" i="56"/>
  <c r="AC32" i="56" s="1"/>
  <c r="T32" i="56"/>
  <c r="AE32" i="56" s="1"/>
  <c r="U32" i="56"/>
  <c r="AF32" i="56" s="1"/>
  <c r="V32" i="56"/>
  <c r="AG32" i="56" s="1"/>
  <c r="W32" i="56"/>
  <c r="AH32" i="56" s="1"/>
  <c r="X32" i="56"/>
  <c r="AI32" i="56" s="1"/>
  <c r="Y32" i="56"/>
  <c r="AJ32" i="56" s="1"/>
  <c r="Z32" i="56"/>
  <c r="AK32" i="56" s="1"/>
  <c r="AA32" i="56"/>
  <c r="AL32" i="56" s="1"/>
  <c r="R33" i="56"/>
  <c r="AC33" i="56" s="1"/>
  <c r="T33" i="56"/>
  <c r="AE33" i="56" s="1"/>
  <c r="U33" i="56"/>
  <c r="AF33" i="56" s="1"/>
  <c r="V33" i="56"/>
  <c r="AG33" i="56" s="1"/>
  <c r="W33" i="56"/>
  <c r="AH33" i="56" s="1"/>
  <c r="X33" i="56"/>
  <c r="AI33" i="56" s="1"/>
  <c r="Y33" i="56"/>
  <c r="AJ33" i="56" s="1"/>
  <c r="Z33" i="56"/>
  <c r="AK33" i="56" s="1"/>
  <c r="AA33" i="56"/>
  <c r="AL33" i="56" s="1"/>
  <c r="T11" i="56"/>
  <c r="AE11" i="56" s="1"/>
  <c r="U11" i="56"/>
  <c r="AF11" i="56" s="1"/>
  <c r="V11" i="56"/>
  <c r="AG11" i="56" s="1"/>
  <c r="W11" i="56"/>
  <c r="AH11" i="56" s="1"/>
  <c r="X11" i="56"/>
  <c r="AI11" i="56" s="1"/>
  <c r="Y11" i="56"/>
  <c r="AJ11" i="56" s="1"/>
  <c r="Z11" i="56"/>
  <c r="AK11" i="56" s="1"/>
  <c r="AA11" i="56"/>
  <c r="AL11" i="56" s="1"/>
  <c r="AD13" i="56"/>
  <c r="O112" i="55"/>
  <c r="O114" i="55"/>
  <c r="O39" i="55"/>
  <c r="O41" i="55"/>
  <c r="N57" i="55"/>
  <c r="N58" i="55"/>
  <c r="N59" i="55"/>
  <c r="W88" i="54"/>
  <c r="W86" i="54"/>
  <c r="V67" i="54"/>
  <c r="V66" i="54"/>
  <c r="V65" i="54"/>
  <c r="W32" i="54"/>
  <c r="W31" i="54"/>
  <c r="W30" i="54"/>
  <c r="X14" i="54"/>
  <c r="X12" i="54"/>
  <c r="B3" i="54"/>
  <c r="B3" i="28"/>
  <c r="B3" i="55" s="1"/>
  <c r="H45" i="42"/>
  <c r="G14" i="28" l="1"/>
  <c r="H59" i="28"/>
  <c r="E25" i="42"/>
  <c r="E25" i="55" s="1"/>
  <c r="G87" i="42"/>
  <c r="G46" i="42"/>
  <c r="G20" i="28"/>
  <c r="G71" i="42"/>
  <c r="E27" i="42"/>
  <c r="E27" i="55" s="1"/>
  <c r="G59" i="28"/>
  <c r="G58" i="28"/>
  <c r="E22" i="42"/>
  <c r="E22" i="55" s="1"/>
  <c r="G84" i="42"/>
  <c r="H44" i="42"/>
  <c r="G104" i="42"/>
  <c r="G72" i="42"/>
  <c r="G70" i="42"/>
  <c r="G69" i="55" s="1"/>
  <c r="N69" i="55" s="1"/>
  <c r="G12" i="28"/>
  <c r="G85" i="42"/>
  <c r="G57" i="28"/>
  <c r="E20" i="42"/>
  <c r="H89" i="42"/>
  <c r="G41" i="42"/>
  <c r="G89" i="42"/>
  <c r="G60" i="28"/>
  <c r="E19" i="42"/>
  <c r="H88" i="42"/>
  <c r="G56" i="28"/>
  <c r="G45" i="42"/>
  <c r="G18" i="28"/>
  <c r="E18" i="42"/>
  <c r="E18" i="55" s="1"/>
  <c r="H38" i="42"/>
  <c r="H87" i="42"/>
  <c r="G69" i="42"/>
  <c r="G73" i="42"/>
  <c r="G19" i="28"/>
  <c r="H114" i="42"/>
  <c r="G38" i="42"/>
  <c r="E17" i="42"/>
  <c r="E17" i="55" s="1"/>
  <c r="H37" i="42"/>
  <c r="H86" i="42"/>
  <c r="G26" i="28"/>
  <c r="G48" i="42"/>
  <c r="H91" i="28"/>
  <c r="H90" i="28"/>
  <c r="G63" i="28"/>
  <c r="H61" i="28"/>
  <c r="G40" i="42"/>
  <c r="E16" i="42"/>
  <c r="H40" i="42"/>
  <c r="H85" i="42"/>
  <c r="H43" i="42"/>
  <c r="G112" i="42"/>
  <c r="G116" i="42"/>
  <c r="G21" i="28"/>
  <c r="G113" i="42"/>
  <c r="H116" i="42"/>
  <c r="E15" i="42"/>
  <c r="H54" i="42"/>
  <c r="H84" i="42"/>
  <c r="G89" i="28"/>
  <c r="G44" i="28"/>
  <c r="H62" i="28"/>
  <c r="G62" i="28"/>
  <c r="G16" i="28"/>
  <c r="H53" i="42"/>
  <c r="H83" i="42"/>
  <c r="G23" i="28"/>
  <c r="G22" i="28"/>
  <c r="G42" i="42"/>
  <c r="G61" i="28"/>
  <c r="G13" i="28"/>
  <c r="H48" i="28"/>
  <c r="H82" i="42"/>
  <c r="G87" i="28"/>
  <c r="H63" i="28"/>
  <c r="G44" i="42"/>
  <c r="G44" i="55" s="1"/>
  <c r="N44" i="55" s="1"/>
  <c r="G114" i="42"/>
  <c r="E26" i="42"/>
  <c r="E24" i="42"/>
  <c r="E24" i="55" s="1"/>
  <c r="G83" i="42"/>
  <c r="H43" i="28"/>
  <c r="E14" i="42"/>
  <c r="E14" i="55" s="1"/>
  <c r="G48" i="28"/>
  <c r="G77" i="28"/>
  <c r="E12" i="55"/>
  <c r="H51" i="42"/>
  <c r="G25" i="28"/>
  <c r="G117" i="42"/>
  <c r="E30" i="42"/>
  <c r="E30" i="55" s="1"/>
  <c r="G17" i="28"/>
  <c r="E23" i="42"/>
  <c r="E23" i="55" s="1"/>
  <c r="H57" i="28"/>
  <c r="G43" i="28"/>
  <c r="H52" i="42"/>
  <c r="H47" i="28"/>
  <c r="H77" i="28"/>
  <c r="G37" i="42"/>
  <c r="H50" i="42"/>
  <c r="G24" i="28"/>
  <c r="H42" i="42"/>
  <c r="H88" i="28"/>
  <c r="G43" i="42"/>
  <c r="H112" i="42"/>
  <c r="H117" i="42"/>
  <c r="G88" i="42"/>
  <c r="E13" i="55"/>
  <c r="G10" i="28"/>
  <c r="G47" i="28"/>
  <c r="H78" i="28"/>
  <c r="G54" i="42"/>
  <c r="H49" i="42"/>
  <c r="G49" i="42"/>
  <c r="G115" i="42"/>
  <c r="E11" i="42"/>
  <c r="E11" i="55" s="1"/>
  <c r="H10" i="28"/>
  <c r="H11" i="28"/>
  <c r="G46" i="28"/>
  <c r="G86" i="28"/>
  <c r="G52" i="42"/>
  <c r="H47" i="42"/>
  <c r="H56" i="28"/>
  <c r="G74" i="42"/>
  <c r="H86" i="28"/>
  <c r="E28" i="42"/>
  <c r="E28" i="55" s="1"/>
  <c r="N28" i="55" s="1"/>
  <c r="G39" i="42"/>
  <c r="G86" i="42"/>
  <c r="G78" i="28"/>
  <c r="H48" i="42"/>
  <c r="G11" i="28"/>
  <c r="H45" i="28"/>
  <c r="G91" i="28"/>
  <c r="G51" i="42"/>
  <c r="H46" i="42"/>
  <c r="H44" i="28"/>
  <c r="G103" i="42"/>
  <c r="G88" i="28"/>
  <c r="G47" i="42"/>
  <c r="E29" i="42"/>
  <c r="E29" i="55" s="1"/>
  <c r="G82" i="42"/>
  <c r="H60" i="28"/>
  <c r="G15" i="28"/>
  <c r="H58" i="28"/>
  <c r="E21" i="42"/>
  <c r="E21" i="55" s="1"/>
  <c r="H46" i="28"/>
  <c r="G53" i="42"/>
  <c r="G27" i="28"/>
  <c r="G45" i="28"/>
  <c r="G90" i="28"/>
  <c r="G50" i="42"/>
  <c r="AC59" i="48"/>
  <c r="AD59" i="48"/>
  <c r="AE60" i="48"/>
  <c r="AF60" i="48"/>
  <c r="AG60" i="48"/>
  <c r="AH60" i="48"/>
  <c r="AI60" i="48"/>
  <c r="AJ60" i="48"/>
  <c r="AK60" i="48"/>
  <c r="AL60" i="48"/>
  <c r="AE61" i="48"/>
  <c r="AF61" i="48"/>
  <c r="AG61" i="48"/>
  <c r="AH61" i="48"/>
  <c r="AI61" i="48"/>
  <c r="AJ61" i="48"/>
  <c r="AK61" i="48"/>
  <c r="AL61" i="48"/>
  <c r="AE62" i="48"/>
  <c r="AF62" i="48"/>
  <c r="AG62" i="48"/>
  <c r="AH62" i="48"/>
  <c r="AI62" i="48"/>
  <c r="AJ62" i="48"/>
  <c r="AK62" i="48"/>
  <c r="AL62" i="48"/>
  <c r="AC63" i="48"/>
  <c r="AD63" i="48"/>
  <c r="AE64" i="48"/>
  <c r="AF64" i="48"/>
  <c r="AG64" i="48"/>
  <c r="AH64" i="48"/>
  <c r="AI64" i="48"/>
  <c r="AJ64" i="48"/>
  <c r="AK64" i="48"/>
  <c r="AL64" i="48"/>
  <c r="AE65" i="48"/>
  <c r="AF65" i="48"/>
  <c r="AG65" i="48"/>
  <c r="AH65" i="48"/>
  <c r="AI65" i="48"/>
  <c r="AJ65" i="48"/>
  <c r="AK65" i="48"/>
  <c r="AL65" i="48"/>
  <c r="AE66" i="48"/>
  <c r="AF66" i="48"/>
  <c r="AG66" i="48"/>
  <c r="AH66" i="48"/>
  <c r="AI66" i="48"/>
  <c r="AJ66" i="48"/>
  <c r="AK66" i="48"/>
  <c r="AL66" i="48"/>
  <c r="AE67" i="48"/>
  <c r="AF67" i="48"/>
  <c r="AG67" i="48"/>
  <c r="AH67" i="48"/>
  <c r="AI67" i="48"/>
  <c r="AJ67" i="48"/>
  <c r="AK67" i="48"/>
  <c r="AL67" i="48"/>
  <c r="AC68" i="48"/>
  <c r="AE68" i="48"/>
  <c r="AF68" i="48"/>
  <c r="AG68" i="48"/>
  <c r="AH68" i="48"/>
  <c r="AI68" i="48"/>
  <c r="AJ68" i="48"/>
  <c r="AK68" i="48"/>
  <c r="AL68" i="48"/>
  <c r="AC69" i="48"/>
  <c r="AE69" i="48"/>
  <c r="AF69" i="48"/>
  <c r="AG69" i="48"/>
  <c r="AH69" i="48"/>
  <c r="AI69" i="48"/>
  <c r="AJ69" i="48"/>
  <c r="AK69" i="48"/>
  <c r="AL69" i="48"/>
  <c r="AC70" i="48"/>
  <c r="AE70" i="48"/>
  <c r="AF70" i="48"/>
  <c r="AG70" i="48"/>
  <c r="AH70" i="48"/>
  <c r="AI70" i="48"/>
  <c r="AJ70" i="48"/>
  <c r="AK70" i="48"/>
  <c r="AL70" i="48"/>
  <c r="AE58" i="48"/>
  <c r="AF58" i="48"/>
  <c r="AG58" i="48"/>
  <c r="AH58" i="48"/>
  <c r="AI58" i="48"/>
  <c r="AJ58" i="48"/>
  <c r="AK58" i="48"/>
  <c r="AL58" i="48"/>
  <c r="AC32" i="48"/>
  <c r="AC11" i="48"/>
  <c r="AD11" i="48"/>
  <c r="AC12" i="48"/>
  <c r="AD12" i="48"/>
  <c r="AF12" i="48"/>
  <c r="AH12" i="48"/>
  <c r="AJ12" i="48"/>
  <c r="AL12" i="48"/>
  <c r="AC13" i="48"/>
  <c r="AD13" i="48"/>
  <c r="AC14" i="48"/>
  <c r="AD14" i="48"/>
  <c r="AF14" i="48"/>
  <c r="AH14" i="48"/>
  <c r="AJ14" i="48"/>
  <c r="AL14" i="48"/>
  <c r="AE15" i="48"/>
  <c r="AF15" i="48"/>
  <c r="AG15" i="48"/>
  <c r="AH15" i="48"/>
  <c r="AI15" i="48"/>
  <c r="AJ15" i="48"/>
  <c r="AK15" i="48"/>
  <c r="AL15" i="48"/>
  <c r="AE16" i="48"/>
  <c r="AF16" i="48"/>
  <c r="AG16" i="48"/>
  <c r="AH16" i="48"/>
  <c r="AI16" i="48"/>
  <c r="AJ16" i="48"/>
  <c r="AK16" i="48"/>
  <c r="AL16" i="48"/>
  <c r="AC17" i="48"/>
  <c r="AD17" i="48"/>
  <c r="AC18" i="48"/>
  <c r="AD18" i="48"/>
  <c r="AE19" i="48"/>
  <c r="AF19" i="48"/>
  <c r="AG19" i="48"/>
  <c r="AH19" i="48"/>
  <c r="AI19" i="48"/>
  <c r="AJ19" i="48"/>
  <c r="AK19" i="48"/>
  <c r="AL19" i="48"/>
  <c r="AE20" i="48"/>
  <c r="AF20" i="48"/>
  <c r="AG20" i="48"/>
  <c r="AH20" i="48"/>
  <c r="AI20" i="48"/>
  <c r="AJ20" i="48"/>
  <c r="AK20" i="48"/>
  <c r="AL20" i="48"/>
  <c r="AC21" i="48"/>
  <c r="AD21" i="48"/>
  <c r="AE22" i="48"/>
  <c r="AF22" i="48"/>
  <c r="AG22" i="48"/>
  <c r="AH22" i="48"/>
  <c r="AI22" i="48"/>
  <c r="AJ22" i="48"/>
  <c r="AK22" i="48"/>
  <c r="AL22" i="48"/>
  <c r="AE23" i="48"/>
  <c r="AF23" i="48"/>
  <c r="AG23" i="48"/>
  <c r="AH23" i="48"/>
  <c r="AI23" i="48"/>
  <c r="AJ23" i="48"/>
  <c r="AK23" i="48"/>
  <c r="AL23" i="48"/>
  <c r="AE24" i="48"/>
  <c r="AF24" i="48"/>
  <c r="AG24" i="48"/>
  <c r="AH24" i="48"/>
  <c r="AI24" i="48"/>
  <c r="AJ24" i="48"/>
  <c r="AK24" i="48"/>
  <c r="AL24" i="48"/>
  <c r="AC25" i="48"/>
  <c r="AD25" i="48"/>
  <c r="AE26" i="48"/>
  <c r="AF26" i="48"/>
  <c r="AG26" i="48"/>
  <c r="AH26" i="48"/>
  <c r="AI26" i="48"/>
  <c r="AJ26" i="48"/>
  <c r="AK26" i="48"/>
  <c r="AL26" i="48"/>
  <c r="AE27" i="48"/>
  <c r="AF27" i="48"/>
  <c r="AG27" i="48"/>
  <c r="AH27" i="48"/>
  <c r="AI27" i="48"/>
  <c r="AJ27" i="48"/>
  <c r="AK27" i="48"/>
  <c r="AL27" i="48"/>
  <c r="AE28" i="48"/>
  <c r="AF28" i="48"/>
  <c r="AG28" i="48"/>
  <c r="AH28" i="48"/>
  <c r="AI28" i="48"/>
  <c r="AJ28" i="48"/>
  <c r="AK28" i="48"/>
  <c r="AL28" i="48"/>
  <c r="AE29" i="48"/>
  <c r="AF29" i="48"/>
  <c r="AG29" i="48"/>
  <c r="AH29" i="48"/>
  <c r="AI29" i="48"/>
  <c r="AJ29" i="48"/>
  <c r="AK29" i="48"/>
  <c r="AL29" i="48"/>
  <c r="AC30" i="48"/>
  <c r="AE30" i="48"/>
  <c r="AF30" i="48"/>
  <c r="AG30" i="48"/>
  <c r="AH30" i="48"/>
  <c r="AI30" i="48"/>
  <c r="AJ30" i="48"/>
  <c r="AK30" i="48"/>
  <c r="AL30" i="48"/>
  <c r="AC31" i="48"/>
  <c r="AE31" i="48"/>
  <c r="AF31" i="48"/>
  <c r="AG31" i="48"/>
  <c r="AH31" i="48"/>
  <c r="AI31" i="48"/>
  <c r="AJ31" i="48"/>
  <c r="AK31" i="48"/>
  <c r="AL31" i="48"/>
  <c r="AE32" i="48"/>
  <c r="AF32" i="48"/>
  <c r="AG32" i="48"/>
  <c r="AH32" i="48"/>
  <c r="AI32" i="48"/>
  <c r="AJ32" i="48"/>
  <c r="AK32" i="48"/>
  <c r="AL32" i="48"/>
  <c r="AL10" i="48"/>
  <c r="AE10" i="48"/>
  <c r="AF10" i="48"/>
  <c r="AG10" i="48"/>
  <c r="AH10" i="48"/>
  <c r="AI10" i="48"/>
  <c r="AJ10" i="48"/>
  <c r="AK10" i="48"/>
  <c r="R113" i="42"/>
  <c r="R115" i="42"/>
  <c r="M244" i="50"/>
  <c r="N244" i="50"/>
  <c r="M245" i="50"/>
  <c r="N245" i="50"/>
  <c r="M246" i="50"/>
  <c r="N246" i="50"/>
  <c r="M247" i="50"/>
  <c r="N247" i="50"/>
  <c r="M248" i="50"/>
  <c r="N248" i="50"/>
  <c r="N243" i="50"/>
  <c r="M243" i="50"/>
  <c r="Q92" i="42"/>
  <c r="Q93" i="42"/>
  <c r="Q94" i="42"/>
  <c r="R39" i="42"/>
  <c r="R41" i="42"/>
  <c r="Q57" i="42"/>
  <c r="Q58" i="42"/>
  <c r="Q59" i="42"/>
  <c r="O248" i="50" l="1"/>
  <c r="Q44" i="42"/>
  <c r="Q38" i="42"/>
  <c r="G38" i="55"/>
  <c r="N38" i="55" s="1"/>
  <c r="R37" i="42"/>
  <c r="H37" i="55"/>
  <c r="O37" i="55" s="1"/>
  <c r="O26" i="42"/>
  <c r="E26" i="55"/>
  <c r="N26" i="55" s="1"/>
  <c r="R45" i="42"/>
  <c r="H45" i="55"/>
  <c r="O45" i="55" s="1"/>
  <c r="R82" i="42"/>
  <c r="H81" i="55"/>
  <c r="O81" i="55" s="1"/>
  <c r="R112" i="42"/>
  <c r="H111" i="55"/>
  <c r="O111" i="55" s="1"/>
  <c r="O23" i="42"/>
  <c r="N23" i="55"/>
  <c r="R44" i="42"/>
  <c r="H44" i="55"/>
  <c r="O44" i="55" s="1"/>
  <c r="R89" i="42"/>
  <c r="H88" i="55"/>
  <c r="O88" i="55" s="1"/>
  <c r="R117" i="42"/>
  <c r="H116" i="55"/>
  <c r="O116" i="55" s="1"/>
  <c r="O22" i="42"/>
  <c r="N22" i="55"/>
  <c r="R43" i="42"/>
  <c r="H43" i="55"/>
  <c r="O43" i="55" s="1"/>
  <c r="Q89" i="42"/>
  <c r="G88" i="55"/>
  <c r="N88" i="55" s="1"/>
  <c r="Q117" i="42"/>
  <c r="G116" i="55"/>
  <c r="N116" i="55" s="1"/>
  <c r="O21" i="42"/>
  <c r="N21" i="55"/>
  <c r="R42" i="42"/>
  <c r="H42" i="55"/>
  <c r="O42" i="55" s="1"/>
  <c r="R88" i="42"/>
  <c r="H87" i="55"/>
  <c r="O87" i="55" s="1"/>
  <c r="R116" i="42"/>
  <c r="H115" i="55"/>
  <c r="O115" i="55" s="1"/>
  <c r="O20" i="42"/>
  <c r="E20" i="55"/>
  <c r="N20" i="55" s="1"/>
  <c r="Q54" i="42"/>
  <c r="G54" i="55"/>
  <c r="N54" i="55" s="1"/>
  <c r="Q88" i="42"/>
  <c r="G87" i="55"/>
  <c r="N87" i="55" s="1"/>
  <c r="Q116" i="42"/>
  <c r="G115" i="55"/>
  <c r="N115" i="55" s="1"/>
  <c r="O19" i="42"/>
  <c r="E19" i="55"/>
  <c r="N19" i="55" s="1"/>
  <c r="Q53" i="42"/>
  <c r="G53" i="55"/>
  <c r="N53" i="55" s="1"/>
  <c r="R87" i="42"/>
  <c r="H86" i="55"/>
  <c r="O86" i="55" s="1"/>
  <c r="Q115" i="42"/>
  <c r="G114" i="55"/>
  <c r="N114" i="55" s="1"/>
  <c r="O18" i="42"/>
  <c r="N18" i="55"/>
  <c r="Q52" i="42"/>
  <c r="G52" i="55"/>
  <c r="N52" i="55" s="1"/>
  <c r="Q87" i="42"/>
  <c r="G86" i="55"/>
  <c r="N86" i="55" s="1"/>
  <c r="R114" i="42"/>
  <c r="H113" i="55"/>
  <c r="O113" i="55" s="1"/>
  <c r="O17" i="42"/>
  <c r="N17" i="55"/>
  <c r="Q51" i="42"/>
  <c r="G51" i="55"/>
  <c r="N51" i="55" s="1"/>
  <c r="R86" i="42"/>
  <c r="H85" i="55"/>
  <c r="O85" i="55" s="1"/>
  <c r="Q114" i="42"/>
  <c r="G113" i="55"/>
  <c r="N113" i="55" s="1"/>
  <c r="O16" i="42"/>
  <c r="E16" i="55"/>
  <c r="N16" i="55" s="1"/>
  <c r="Q50" i="42"/>
  <c r="G50" i="55"/>
  <c r="N50" i="55" s="1"/>
  <c r="Q86" i="42"/>
  <c r="G85" i="55"/>
  <c r="N85" i="55" s="1"/>
  <c r="Q113" i="42"/>
  <c r="G112" i="55"/>
  <c r="N112" i="55" s="1"/>
  <c r="O15" i="42"/>
  <c r="E15" i="55"/>
  <c r="N15" i="55" s="1"/>
  <c r="Q49" i="42"/>
  <c r="G49" i="55"/>
  <c r="N49" i="55" s="1"/>
  <c r="R85" i="42"/>
  <c r="H84" i="55"/>
  <c r="O84" i="55" s="1"/>
  <c r="Q84" i="42"/>
  <c r="G83" i="55"/>
  <c r="N83" i="55" s="1"/>
  <c r="O27" i="42"/>
  <c r="N27" i="55"/>
  <c r="Q112" i="42"/>
  <c r="G111" i="55"/>
  <c r="N111" i="55" s="1"/>
  <c r="R84" i="42"/>
  <c r="H83" i="55"/>
  <c r="O83" i="55" s="1"/>
  <c r="R50" i="42"/>
  <c r="H50" i="55"/>
  <c r="O50" i="55" s="1"/>
  <c r="R48" i="42"/>
  <c r="H48" i="55"/>
  <c r="O48" i="55" s="1"/>
  <c r="R47" i="42"/>
  <c r="H47" i="55"/>
  <c r="O47" i="55" s="1"/>
  <c r="Q46" i="42"/>
  <c r="G46" i="55"/>
  <c r="N46" i="55" s="1"/>
  <c r="R46" i="42"/>
  <c r="H46" i="55"/>
  <c r="O46" i="55" s="1"/>
  <c r="Q82" i="42"/>
  <c r="G81" i="55"/>
  <c r="N81" i="55" s="1"/>
  <c r="Q47" i="42"/>
  <c r="G47" i="55"/>
  <c r="N47" i="55" s="1"/>
  <c r="R51" i="42"/>
  <c r="H51" i="55"/>
  <c r="O51" i="55" s="1"/>
  <c r="R49" i="42"/>
  <c r="H49" i="55"/>
  <c r="O49" i="55" s="1"/>
  <c r="Q37" i="42"/>
  <c r="G37" i="55"/>
  <c r="N37" i="55" s="1"/>
  <c r="Q45" i="42"/>
  <c r="G45" i="55"/>
  <c r="N45" i="55" s="1"/>
  <c r="P70" i="42"/>
  <c r="Q48" i="42"/>
  <c r="G48" i="55"/>
  <c r="N48" i="55" s="1"/>
  <c r="R83" i="42"/>
  <c r="H82" i="55"/>
  <c r="O82" i="55" s="1"/>
  <c r="Q39" i="42"/>
  <c r="G39" i="55"/>
  <c r="N39" i="55" s="1"/>
  <c r="R40" i="42"/>
  <c r="H40" i="55"/>
  <c r="O40" i="55" s="1"/>
  <c r="O24" i="42"/>
  <c r="N24" i="55"/>
  <c r="O14" i="42"/>
  <c r="R52" i="42"/>
  <c r="H52" i="55"/>
  <c r="O52" i="55" s="1"/>
  <c r="O29" i="42"/>
  <c r="Q43" i="42"/>
  <c r="G43" i="55"/>
  <c r="N43" i="55" s="1"/>
  <c r="P74" i="42"/>
  <c r="G73" i="55"/>
  <c r="N73" i="55" s="1"/>
  <c r="O12" i="42"/>
  <c r="N12" i="55"/>
  <c r="R53" i="42"/>
  <c r="H53" i="55"/>
  <c r="O53" i="55" s="1"/>
  <c r="O104" i="42"/>
  <c r="G103" i="55"/>
  <c r="N103" i="55" s="1"/>
  <c r="P69" i="42"/>
  <c r="G68" i="55"/>
  <c r="N68" i="55" s="1"/>
  <c r="O28" i="42"/>
  <c r="Q42" i="42"/>
  <c r="G42" i="55"/>
  <c r="N42" i="55" s="1"/>
  <c r="P73" i="42"/>
  <c r="G72" i="55"/>
  <c r="N72" i="55" s="1"/>
  <c r="R38" i="42"/>
  <c r="H38" i="55"/>
  <c r="O38" i="55" s="1"/>
  <c r="O103" i="42"/>
  <c r="G102" i="55"/>
  <c r="N102" i="55" s="1"/>
  <c r="O11" i="42"/>
  <c r="N11" i="55"/>
  <c r="Q41" i="42"/>
  <c r="G41" i="55"/>
  <c r="N41" i="55" s="1"/>
  <c r="P72" i="42"/>
  <c r="G71" i="55"/>
  <c r="N71" i="55" s="1"/>
  <c r="O25" i="42"/>
  <c r="N25" i="55"/>
  <c r="Q85" i="42"/>
  <c r="G84" i="55"/>
  <c r="N84" i="55" s="1"/>
  <c r="O13" i="42"/>
  <c r="N13" i="55"/>
  <c r="R54" i="42"/>
  <c r="H54" i="55"/>
  <c r="O54" i="55" s="1"/>
  <c r="Q83" i="42"/>
  <c r="G82" i="55"/>
  <c r="N82" i="55" s="1"/>
  <c r="O30" i="42"/>
  <c r="N30" i="55"/>
  <c r="Q40" i="42"/>
  <c r="G40" i="55"/>
  <c r="N40" i="55" s="1"/>
  <c r="P71" i="42"/>
  <c r="G70" i="55"/>
  <c r="N70" i="55" s="1"/>
  <c r="B3" i="42"/>
  <c r="B3" i="56" s="1"/>
  <c r="BK3" i="56" s="1"/>
  <c r="P104" i="42" l="1"/>
  <c r="S117" i="42"/>
  <c r="Q74" i="42"/>
  <c r="P30" i="42"/>
  <c r="W86" i="28"/>
  <c r="W88" i="28"/>
  <c r="V65" i="28"/>
  <c r="V66" i="28"/>
  <c r="V67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13" i="28"/>
  <c r="X12" i="28"/>
  <c r="X14" i="28"/>
  <c r="W30" i="28"/>
  <c r="W31" i="28"/>
  <c r="W32" i="28"/>
  <c r="W14" i="28" l="1"/>
  <c r="G14" i="54"/>
  <c r="V55" i="28"/>
  <c r="G56" i="54"/>
  <c r="W13" i="28"/>
  <c r="G13" i="54"/>
  <c r="W55" i="28"/>
  <c r="H56" i="54"/>
  <c r="W12" i="28"/>
  <c r="G12" i="54"/>
  <c r="W58" i="28"/>
  <c r="H59" i="54"/>
  <c r="X13" i="28"/>
  <c r="H13" i="54"/>
  <c r="V58" i="28"/>
  <c r="G59" i="54"/>
  <c r="X27" i="28"/>
  <c r="H27" i="54"/>
  <c r="W57" i="28"/>
  <c r="H58" i="54"/>
  <c r="X26" i="28"/>
  <c r="H26" i="54"/>
  <c r="V57" i="28"/>
  <c r="G58" i="54"/>
  <c r="X25" i="28"/>
  <c r="H25" i="54"/>
  <c r="W56" i="28"/>
  <c r="H57" i="54"/>
  <c r="X24" i="28"/>
  <c r="H24" i="54"/>
  <c r="V56" i="28"/>
  <c r="G57" i="54"/>
  <c r="X23" i="28"/>
  <c r="H23" i="54"/>
  <c r="W62" i="28"/>
  <c r="H63" i="54"/>
  <c r="X22" i="28"/>
  <c r="H22" i="54"/>
  <c r="V62" i="28"/>
  <c r="G63" i="54"/>
  <c r="W10" i="28"/>
  <c r="G10" i="54"/>
  <c r="X21" i="28"/>
  <c r="H21" i="54"/>
  <c r="W61" i="28"/>
  <c r="H62" i="54"/>
  <c r="X18" i="28"/>
  <c r="H18" i="54"/>
  <c r="W44" i="28"/>
  <c r="H45" i="54"/>
  <c r="V90" i="28"/>
  <c r="G91" i="54"/>
  <c r="V61" i="28"/>
  <c r="G62" i="54"/>
  <c r="X17" i="28"/>
  <c r="H17" i="54"/>
  <c r="W42" i="28"/>
  <c r="H43" i="54"/>
  <c r="W27" i="28"/>
  <c r="G27" i="54"/>
  <c r="V85" i="28"/>
  <c r="G86" i="54"/>
  <c r="V44" i="28"/>
  <c r="G45" i="54"/>
  <c r="V89" i="28"/>
  <c r="G90" i="54"/>
  <c r="X20" i="28"/>
  <c r="H20" i="54"/>
  <c r="V74" i="28"/>
  <c r="G77" i="54"/>
  <c r="W24" i="28"/>
  <c r="G24" i="54"/>
  <c r="W43" i="28"/>
  <c r="H44" i="54"/>
  <c r="V88" i="28"/>
  <c r="G89" i="54"/>
  <c r="X10" i="28"/>
  <c r="H10" i="54"/>
  <c r="V60" i="28"/>
  <c r="G61" i="54"/>
  <c r="V42" i="28"/>
  <c r="G43" i="54"/>
  <c r="W11" i="28"/>
  <c r="G11" i="54"/>
  <c r="V43" i="28"/>
  <c r="G44" i="54"/>
  <c r="V87" i="28"/>
  <c r="G88" i="54"/>
  <c r="W60" i="28"/>
  <c r="H61" i="54"/>
  <c r="X15" i="28"/>
  <c r="H15" i="54"/>
  <c r="W75" i="28"/>
  <c r="H78" i="54"/>
  <c r="W26" i="28"/>
  <c r="G26" i="54"/>
  <c r="V46" i="28"/>
  <c r="G47" i="54"/>
  <c r="W85" i="28"/>
  <c r="H86" i="54"/>
  <c r="W21" i="28"/>
  <c r="G21" i="54"/>
  <c r="W19" i="28"/>
  <c r="G19" i="54"/>
  <c r="W18" i="28"/>
  <c r="G18" i="54"/>
  <c r="W47" i="28"/>
  <c r="H48" i="54"/>
  <c r="V86" i="28"/>
  <c r="G87" i="54"/>
  <c r="X19" i="28"/>
  <c r="H19" i="54"/>
  <c r="X16" i="28"/>
  <c r="H16" i="54"/>
  <c r="X11" i="28"/>
  <c r="H11" i="54"/>
  <c r="V75" i="28"/>
  <c r="G78" i="54"/>
  <c r="W45" i="28"/>
  <c r="H46" i="54"/>
  <c r="W23" i="28"/>
  <c r="G23" i="54"/>
  <c r="V45" i="28"/>
  <c r="G46" i="54"/>
  <c r="W22" i="28"/>
  <c r="G22" i="54"/>
  <c r="W20" i="28"/>
  <c r="G20" i="54"/>
  <c r="W17" i="28"/>
  <c r="G17" i="54"/>
  <c r="W90" i="28"/>
  <c r="H91" i="54"/>
  <c r="W59" i="28"/>
  <c r="H60" i="54"/>
  <c r="W74" i="28"/>
  <c r="H77" i="54"/>
  <c r="W46" i="28"/>
  <c r="H47" i="54"/>
  <c r="W16" i="28"/>
  <c r="G16" i="54"/>
  <c r="W89" i="28"/>
  <c r="H90" i="54"/>
  <c r="V59" i="28"/>
  <c r="G60" i="54"/>
  <c r="V47" i="28"/>
  <c r="G48" i="54"/>
  <c r="W25" i="28"/>
  <c r="G25" i="54"/>
  <c r="W15" i="28"/>
  <c r="G15" i="54"/>
  <c r="W87" i="28"/>
  <c r="H88" i="54"/>
  <c r="R151" i="53"/>
  <c r="S151" i="53"/>
  <c r="T151" i="53"/>
  <c r="U151" i="53"/>
  <c r="V151" i="53"/>
  <c r="J228" i="51"/>
  <c r="K228" i="51"/>
  <c r="L228" i="51"/>
  <c r="M228" i="51"/>
  <c r="I229" i="51"/>
  <c r="J229" i="51"/>
  <c r="K229" i="51"/>
  <c r="L229" i="51"/>
  <c r="M229" i="51"/>
  <c r="I230" i="51"/>
  <c r="J230" i="51"/>
  <c r="K230" i="51"/>
  <c r="L230" i="51"/>
  <c r="M230" i="51"/>
  <c r="I231" i="51"/>
  <c r="J231" i="51"/>
  <c r="K231" i="51"/>
  <c r="L231" i="51"/>
  <c r="M231" i="51"/>
  <c r="I232" i="51"/>
  <c r="J232" i="51"/>
  <c r="K232" i="51"/>
  <c r="L232" i="51"/>
  <c r="M232" i="51"/>
  <c r="M205" i="51"/>
  <c r="L200" i="51"/>
  <c r="M200" i="51"/>
  <c r="N200" i="51"/>
  <c r="O200" i="51"/>
  <c r="P200" i="51"/>
  <c r="L201" i="51"/>
  <c r="M201" i="51"/>
  <c r="N201" i="51"/>
  <c r="O201" i="51"/>
  <c r="P201" i="51"/>
  <c r="L202" i="51"/>
  <c r="M202" i="51"/>
  <c r="N202" i="51"/>
  <c r="O202" i="51"/>
  <c r="P202" i="51"/>
  <c r="L203" i="51"/>
  <c r="M203" i="51"/>
  <c r="N203" i="51"/>
  <c r="O203" i="51"/>
  <c r="P203" i="51"/>
  <c r="L204" i="51"/>
  <c r="M204" i="51"/>
  <c r="N204" i="51"/>
  <c r="O204" i="51"/>
  <c r="P204" i="51"/>
  <c r="L205" i="51"/>
  <c r="N205" i="51"/>
  <c r="O205" i="51"/>
  <c r="P205" i="51"/>
  <c r="L206" i="51"/>
  <c r="M206" i="51"/>
  <c r="N206" i="51"/>
  <c r="O206" i="51"/>
  <c r="P206" i="51"/>
  <c r="M199" i="51"/>
  <c r="N199" i="51"/>
  <c r="O199" i="51"/>
  <c r="P199" i="51"/>
  <c r="L176" i="51"/>
  <c r="M176" i="51"/>
  <c r="N176" i="51"/>
  <c r="O176" i="51"/>
  <c r="P176" i="51"/>
  <c r="L177" i="51"/>
  <c r="M177" i="51"/>
  <c r="N177" i="51"/>
  <c r="O177" i="51"/>
  <c r="P177" i="51"/>
  <c r="L178" i="51"/>
  <c r="M178" i="51"/>
  <c r="N178" i="51"/>
  <c r="O178" i="51"/>
  <c r="P178" i="51"/>
  <c r="L179" i="51"/>
  <c r="M179" i="51"/>
  <c r="N179" i="51"/>
  <c r="O179" i="51"/>
  <c r="P179" i="51"/>
  <c r="L180" i="51"/>
  <c r="M180" i="51"/>
  <c r="N180" i="51"/>
  <c r="O180" i="51"/>
  <c r="P180" i="51"/>
  <c r="L181" i="51"/>
  <c r="M181" i="51"/>
  <c r="N181" i="51"/>
  <c r="O181" i="51"/>
  <c r="P181" i="51"/>
  <c r="L182" i="51"/>
  <c r="M182" i="51"/>
  <c r="N182" i="51"/>
  <c r="O182" i="51"/>
  <c r="P182" i="51"/>
  <c r="L183" i="51"/>
  <c r="M183" i="51"/>
  <c r="N183" i="51"/>
  <c r="O183" i="51"/>
  <c r="P183" i="51"/>
  <c r="L184" i="51"/>
  <c r="M184" i="51"/>
  <c r="N184" i="51"/>
  <c r="O184" i="51"/>
  <c r="P184" i="51"/>
  <c r="L185" i="51"/>
  <c r="M185" i="51"/>
  <c r="N185" i="51"/>
  <c r="O185" i="51"/>
  <c r="P185" i="51"/>
  <c r="L186" i="51"/>
  <c r="M186" i="51"/>
  <c r="N186" i="51"/>
  <c r="O186" i="51"/>
  <c r="P186" i="51"/>
  <c r="M175" i="51"/>
  <c r="N175" i="51"/>
  <c r="O175" i="51"/>
  <c r="P175" i="51"/>
  <c r="L175" i="51"/>
  <c r="A2" i="49"/>
  <c r="X90" i="28" l="1"/>
  <c r="Y90" i="28" s="1"/>
  <c r="B4" i="55"/>
  <c r="B4" i="56"/>
  <c r="BK4" i="56" s="1"/>
  <c r="X75" i="28"/>
  <c r="Y75" i="28" s="1"/>
  <c r="X47" i="28"/>
  <c r="Y47" i="28" s="1"/>
  <c r="N22" i="54"/>
  <c r="W22" i="54"/>
  <c r="X24" i="54"/>
  <c r="O24" i="54"/>
  <c r="N46" i="54"/>
  <c r="V45" i="54"/>
  <c r="O15" i="54"/>
  <c r="X15" i="54"/>
  <c r="W27" i="54"/>
  <c r="N27" i="54"/>
  <c r="W56" i="54"/>
  <c r="O57" i="54"/>
  <c r="N23" i="54"/>
  <c r="W23" i="54"/>
  <c r="O61" i="54"/>
  <c r="W60" i="54"/>
  <c r="O43" i="54"/>
  <c r="W42" i="54"/>
  <c r="X25" i="54"/>
  <c r="O25" i="54"/>
  <c r="O88" i="54"/>
  <c r="W87" i="54"/>
  <c r="O46" i="54"/>
  <c r="W45" i="54"/>
  <c r="N88" i="54"/>
  <c r="V87" i="54"/>
  <c r="O17" i="54"/>
  <c r="X17" i="54"/>
  <c r="N58" i="54"/>
  <c r="V57" i="54"/>
  <c r="N15" i="54"/>
  <c r="W15" i="54"/>
  <c r="N78" i="54"/>
  <c r="V75" i="54"/>
  <c r="N44" i="54"/>
  <c r="V43" i="54"/>
  <c r="N62" i="54"/>
  <c r="V61" i="54"/>
  <c r="X26" i="54"/>
  <c r="O26" i="54"/>
  <c r="O90" i="54"/>
  <c r="W89" i="54"/>
  <c r="V86" i="54"/>
  <c r="N87" i="54"/>
  <c r="X10" i="54"/>
  <c r="O10" i="54"/>
  <c r="O62" i="54"/>
  <c r="W61" i="54"/>
  <c r="O13" i="54"/>
  <c r="X13" i="54"/>
  <c r="O59" i="54"/>
  <c r="W58" i="54"/>
  <c r="O44" i="54"/>
  <c r="W43" i="54"/>
  <c r="W10" i="54"/>
  <c r="N10" i="54"/>
  <c r="N12" i="54"/>
  <c r="W12" i="54"/>
  <c r="N63" i="54"/>
  <c r="V62" i="54"/>
  <c r="W55" i="54"/>
  <c r="O56" i="54"/>
  <c r="W57" i="54"/>
  <c r="O58" i="54"/>
  <c r="O45" i="54"/>
  <c r="W44" i="54"/>
  <c r="O18" i="54"/>
  <c r="X18" i="54"/>
  <c r="N89" i="54"/>
  <c r="V88" i="54"/>
  <c r="N18" i="54"/>
  <c r="W18" i="54"/>
  <c r="W24" i="54"/>
  <c r="N24" i="54"/>
  <c r="N45" i="54"/>
  <c r="V44" i="54"/>
  <c r="O78" i="54"/>
  <c r="W75" i="54"/>
  <c r="W11" i="54"/>
  <c r="N11" i="54"/>
  <c r="X16" i="54"/>
  <c r="O16" i="54"/>
  <c r="N60" i="54"/>
  <c r="V59" i="54"/>
  <c r="N19" i="54"/>
  <c r="W19" i="54"/>
  <c r="O60" i="54"/>
  <c r="W59" i="54"/>
  <c r="N21" i="54"/>
  <c r="W21" i="54"/>
  <c r="N77" i="54"/>
  <c r="V74" i="54"/>
  <c r="O22" i="54"/>
  <c r="X22" i="54"/>
  <c r="N13" i="54"/>
  <c r="W13" i="54"/>
  <c r="O48" i="54"/>
  <c r="W47" i="54"/>
  <c r="O47" i="54"/>
  <c r="W46" i="54"/>
  <c r="W26" i="54"/>
  <c r="N26" i="54"/>
  <c r="W25" i="54"/>
  <c r="N25" i="54"/>
  <c r="N48" i="54"/>
  <c r="V47" i="54"/>
  <c r="N59" i="54"/>
  <c r="V58" i="54"/>
  <c r="O91" i="54"/>
  <c r="W90" i="54"/>
  <c r="O86" i="54"/>
  <c r="W85" i="54"/>
  <c r="O20" i="54"/>
  <c r="X20" i="54"/>
  <c r="O63" i="54"/>
  <c r="W62" i="54"/>
  <c r="N56" i="54"/>
  <c r="V55" i="54"/>
  <c r="V56" i="54"/>
  <c r="N57" i="54"/>
  <c r="N86" i="54"/>
  <c r="V85" i="54"/>
  <c r="N91" i="54"/>
  <c r="V90" i="54"/>
  <c r="N43" i="54"/>
  <c r="V42" i="54"/>
  <c r="N61" i="54"/>
  <c r="V60" i="54"/>
  <c r="W16" i="54"/>
  <c r="N16" i="54"/>
  <c r="N20" i="54"/>
  <c r="W20" i="54"/>
  <c r="O11" i="54"/>
  <c r="X11" i="54"/>
  <c r="X27" i="54"/>
  <c r="O27" i="54"/>
  <c r="O19" i="54"/>
  <c r="X19" i="54"/>
  <c r="O21" i="54"/>
  <c r="X21" i="54"/>
  <c r="N17" i="54"/>
  <c r="W17" i="54"/>
  <c r="N47" i="54"/>
  <c r="V46" i="54"/>
  <c r="N90" i="54"/>
  <c r="V89" i="54"/>
  <c r="O23" i="54"/>
  <c r="X23" i="54"/>
  <c r="N14" i="54"/>
  <c r="W14" i="54"/>
  <c r="O77" i="54"/>
  <c r="W74" i="54"/>
  <c r="B4" i="53"/>
  <c r="B4" i="54"/>
  <c r="B4" i="48"/>
  <c r="B4" i="42"/>
  <c r="B4" i="28"/>
  <c r="B18" i="49"/>
  <c r="B17" i="49"/>
  <c r="B15" i="49"/>
  <c r="B13" i="49"/>
  <c r="B11" i="49"/>
  <c r="B10" i="49"/>
  <c r="B9" i="49"/>
  <c r="B8" i="49"/>
  <c r="B3" i="48"/>
  <c r="BS32" i="48" l="1"/>
  <c r="BS33" i="56" s="1"/>
  <c r="BS26" i="48"/>
  <c r="BS27" i="56" s="1"/>
  <c r="BS20" i="48"/>
  <c r="BS21" i="56" s="1"/>
  <c r="BS14" i="48"/>
  <c r="BS15" i="56" s="1"/>
  <c r="BS21" i="48"/>
  <c r="BS22" i="56" s="1"/>
  <c r="BS31" i="48"/>
  <c r="BS32" i="56" s="1"/>
  <c r="BS25" i="48"/>
  <c r="BS26" i="56" s="1"/>
  <c r="BS19" i="48"/>
  <c r="BS20" i="56" s="1"/>
  <c r="BS13" i="48"/>
  <c r="BS14" i="56" s="1"/>
  <c r="BS27" i="48"/>
  <c r="BS28" i="56" s="1"/>
  <c r="BS30" i="48"/>
  <c r="BS31" i="56" s="1"/>
  <c r="BS24" i="48"/>
  <c r="BS25" i="56" s="1"/>
  <c r="BS18" i="48"/>
  <c r="BS19" i="56" s="1"/>
  <c r="BS12" i="48"/>
  <c r="BS13" i="56" s="1"/>
  <c r="BS29" i="48"/>
  <c r="BS30" i="56" s="1"/>
  <c r="BS23" i="48"/>
  <c r="BS24" i="56" s="1"/>
  <c r="BS17" i="48"/>
  <c r="BS18" i="56" s="1"/>
  <c r="BS11" i="48"/>
  <c r="BS12" i="56" s="1"/>
  <c r="BS15" i="48"/>
  <c r="BS16" i="56" s="1"/>
  <c r="BS28" i="48"/>
  <c r="BS29" i="56" s="1"/>
  <c r="BS22" i="48"/>
  <c r="BS23" i="56" s="1"/>
  <c r="BS16" i="48"/>
  <c r="BS17" i="56" s="1"/>
  <c r="BS10" i="48"/>
  <c r="BS11" i="56" s="1"/>
  <c r="BS9" i="48"/>
  <c r="BS10" i="56" s="1"/>
  <c r="BS41" i="48"/>
  <c r="BS42" i="56" s="1"/>
  <c r="BS42" i="48"/>
  <c r="BS43" i="56" s="1"/>
  <c r="BS37" i="48"/>
  <c r="BS38" i="56" s="1"/>
  <c r="BS36" i="48"/>
  <c r="BS37" i="56" s="1"/>
  <c r="BS40" i="48"/>
  <c r="BS41" i="56" s="1"/>
  <c r="BS38" i="48"/>
  <c r="BS39" i="56" s="1"/>
  <c r="BS35" i="48"/>
  <c r="BS36" i="56" s="1"/>
  <c r="BS39" i="48"/>
  <c r="BS40" i="56" s="1"/>
  <c r="BS34" i="48"/>
  <c r="BS35" i="56" s="1"/>
  <c r="BS33" i="48"/>
  <c r="BS34" i="56" s="1"/>
  <c r="H163" i="28"/>
  <c r="L163" i="28" s="1"/>
  <c r="H159" i="28"/>
  <c r="L159" i="28" s="1"/>
  <c r="G160" i="28"/>
  <c r="K160" i="28" s="1"/>
  <c r="F161" i="28"/>
  <c r="J161" i="28" s="1"/>
  <c r="H162" i="28"/>
  <c r="L162" i="28" s="1"/>
  <c r="G163" i="28"/>
  <c r="K163" i="28" s="1"/>
  <c r="G159" i="28"/>
  <c r="K159" i="28" s="1"/>
  <c r="F160" i="28"/>
  <c r="J160" i="28" s="1"/>
  <c r="H161" i="28"/>
  <c r="L161" i="28" s="1"/>
  <c r="G162" i="28"/>
  <c r="K162" i="28" s="1"/>
  <c r="F163" i="28"/>
  <c r="J163" i="28" s="1"/>
  <c r="F159" i="28"/>
  <c r="J159" i="28" s="1"/>
  <c r="H160" i="28"/>
  <c r="L160" i="28" s="1"/>
  <c r="G161" i="28"/>
  <c r="K161" i="28" s="1"/>
  <c r="F162" i="28"/>
  <c r="J162" i="28" s="1"/>
  <c r="D277" i="53"/>
  <c r="S277" i="53" s="1"/>
  <c r="F258" i="53"/>
  <c r="U258" i="53" s="1"/>
  <c r="D244" i="53"/>
  <c r="S244" i="53" s="1"/>
  <c r="C259" i="53"/>
  <c r="R259" i="53" s="1"/>
  <c r="E259" i="53"/>
  <c r="T259" i="53" s="1"/>
  <c r="C233" i="53"/>
  <c r="R233" i="53" s="1"/>
  <c r="D256" i="53"/>
  <c r="S256" i="53" s="1"/>
  <c r="E256" i="53"/>
  <c r="T256" i="53" s="1"/>
  <c r="C268" i="53"/>
  <c r="R268" i="53" s="1"/>
  <c r="D268" i="53"/>
  <c r="S268" i="53" s="1"/>
  <c r="C245" i="53"/>
  <c r="R245" i="53" s="1"/>
  <c r="E245" i="53"/>
  <c r="T245" i="53" s="1"/>
  <c r="C236" i="53"/>
  <c r="R236" i="53" s="1"/>
  <c r="E277" i="53"/>
  <c r="T277" i="53" s="1"/>
  <c r="G258" i="53"/>
  <c r="V258" i="53" s="1"/>
  <c r="E244" i="53"/>
  <c r="T244" i="53" s="1"/>
  <c r="F277" i="53"/>
  <c r="U277" i="53" s="1"/>
  <c r="F244" i="53"/>
  <c r="U244" i="53" s="1"/>
  <c r="F259" i="53"/>
  <c r="U259" i="53" s="1"/>
  <c r="D233" i="53"/>
  <c r="S233" i="53" s="1"/>
  <c r="E233" i="53"/>
  <c r="T233" i="53" s="1"/>
  <c r="C276" i="53"/>
  <c r="G233" i="53"/>
  <c r="V233" i="53" s="1"/>
  <c r="C234" i="53"/>
  <c r="R234" i="53" s="1"/>
  <c r="C256" i="53"/>
  <c r="D245" i="53"/>
  <c r="S245" i="53" s="1"/>
  <c r="F245" i="53"/>
  <c r="U245" i="53" s="1"/>
  <c r="F269" i="53"/>
  <c r="U269" i="53" s="1"/>
  <c r="F246" i="53"/>
  <c r="U246" i="53" s="1"/>
  <c r="G277" i="53"/>
  <c r="V277" i="53" s="1"/>
  <c r="D259" i="53"/>
  <c r="S259" i="53" s="1"/>
  <c r="G244" i="53"/>
  <c r="V244" i="53" s="1"/>
  <c r="D276" i="53"/>
  <c r="S276" i="53" s="1"/>
  <c r="C244" i="53"/>
  <c r="G259" i="53"/>
  <c r="V259" i="53" s="1"/>
  <c r="F233" i="53"/>
  <c r="U233" i="53" s="1"/>
  <c r="F256" i="53"/>
  <c r="U256" i="53" s="1"/>
  <c r="G256" i="53"/>
  <c r="V256" i="53" s="1"/>
  <c r="D234" i="53"/>
  <c r="S234" i="53" s="1"/>
  <c r="F234" i="53"/>
  <c r="U234" i="53" s="1"/>
  <c r="C235" i="53"/>
  <c r="R235" i="53" s="1"/>
  <c r="E235" i="53"/>
  <c r="T235" i="53" s="1"/>
  <c r="E246" i="53"/>
  <c r="T246" i="53" s="1"/>
  <c r="E276" i="53"/>
  <c r="T276" i="53" s="1"/>
  <c r="E234" i="53"/>
  <c r="T234" i="53" s="1"/>
  <c r="G234" i="53"/>
  <c r="V234" i="53" s="1"/>
  <c r="D269" i="53"/>
  <c r="S269" i="53" s="1"/>
  <c r="E269" i="53"/>
  <c r="T269" i="53" s="1"/>
  <c r="G245" i="53"/>
  <c r="V245" i="53" s="1"/>
  <c r="D235" i="53"/>
  <c r="S235" i="53" s="1"/>
  <c r="C246" i="53"/>
  <c r="R246" i="53" s="1"/>
  <c r="D246" i="53"/>
  <c r="S246" i="53" s="1"/>
  <c r="D267" i="53"/>
  <c r="S267" i="53" s="1"/>
  <c r="G246" i="53"/>
  <c r="V246" i="53" s="1"/>
  <c r="F276" i="53"/>
  <c r="U276" i="53" s="1"/>
  <c r="G276" i="53"/>
  <c r="V276" i="53" s="1"/>
  <c r="D236" i="53"/>
  <c r="S236" i="53" s="1"/>
  <c r="G235" i="53"/>
  <c r="V235" i="53" s="1"/>
  <c r="G269" i="53"/>
  <c r="V269" i="53" s="1"/>
  <c r="F235" i="53"/>
  <c r="U235" i="53" s="1"/>
  <c r="E268" i="53"/>
  <c r="T268" i="53" s="1"/>
  <c r="F268" i="53"/>
  <c r="U268" i="53" s="1"/>
  <c r="G268" i="53"/>
  <c r="V268" i="53" s="1"/>
  <c r="C269" i="53"/>
  <c r="R269" i="53" s="1"/>
  <c r="F267" i="53"/>
  <c r="U267" i="53" s="1"/>
  <c r="E267" i="53"/>
  <c r="T267" i="53" s="1"/>
  <c r="G267" i="53"/>
  <c r="V267" i="53" s="1"/>
  <c r="C247" i="53"/>
  <c r="R247" i="53" s="1"/>
  <c r="E236" i="53"/>
  <c r="T236" i="53" s="1"/>
  <c r="C267" i="53"/>
  <c r="D247" i="53"/>
  <c r="S247" i="53" s="1"/>
  <c r="F236" i="53"/>
  <c r="U236" i="53" s="1"/>
  <c r="C257" i="53"/>
  <c r="R257" i="53" s="1"/>
  <c r="E247" i="53"/>
  <c r="T247" i="53" s="1"/>
  <c r="G236" i="53"/>
  <c r="V236" i="53" s="1"/>
  <c r="C258" i="53"/>
  <c r="R258" i="53" s="1"/>
  <c r="C232" i="53"/>
  <c r="F248" i="53"/>
  <c r="U248" i="53" s="1"/>
  <c r="E258" i="53"/>
  <c r="T258" i="53" s="1"/>
  <c r="D257" i="53"/>
  <c r="S257" i="53" s="1"/>
  <c r="F247" i="53"/>
  <c r="U247" i="53" s="1"/>
  <c r="D232" i="53"/>
  <c r="S232" i="53" s="1"/>
  <c r="E257" i="53"/>
  <c r="T257" i="53" s="1"/>
  <c r="G247" i="53"/>
  <c r="V247" i="53" s="1"/>
  <c r="E232" i="53"/>
  <c r="T232" i="53" s="1"/>
  <c r="F257" i="53"/>
  <c r="U257" i="53" s="1"/>
  <c r="C248" i="53"/>
  <c r="R248" i="53" s="1"/>
  <c r="F232" i="53"/>
  <c r="U232" i="53" s="1"/>
  <c r="G257" i="53"/>
  <c r="V257" i="53" s="1"/>
  <c r="D248" i="53"/>
  <c r="S248" i="53" s="1"/>
  <c r="G232" i="53"/>
  <c r="V232" i="53" s="1"/>
  <c r="E248" i="53"/>
  <c r="T248" i="53" s="1"/>
  <c r="D258" i="53"/>
  <c r="S258" i="53" s="1"/>
  <c r="C277" i="53"/>
  <c r="R277" i="53" s="1"/>
  <c r="G248" i="53"/>
  <c r="V248" i="53" s="1"/>
  <c r="H92" i="42"/>
  <c r="H93" i="42"/>
  <c r="H94" i="42"/>
  <c r="H90" i="42"/>
  <c r="G56" i="42"/>
  <c r="H55" i="42"/>
  <c r="H91" i="42"/>
  <c r="H66" i="28"/>
  <c r="H68" i="28"/>
  <c r="G65" i="28"/>
  <c r="G91" i="42"/>
  <c r="H30" i="28"/>
  <c r="H31" i="28"/>
  <c r="H64" i="28"/>
  <c r="H29" i="28"/>
  <c r="G90" i="42"/>
  <c r="H32" i="28"/>
  <c r="G64" i="28"/>
  <c r="G29" i="28"/>
  <c r="H67" i="28"/>
  <c r="H28" i="28"/>
  <c r="H65" i="28"/>
  <c r="H58" i="42"/>
  <c r="H56" i="42"/>
  <c r="H57" i="42"/>
  <c r="H59" i="42"/>
  <c r="G28" i="28"/>
  <c r="G55" i="42"/>
  <c r="K108" i="48"/>
  <c r="K113" i="56" s="1"/>
  <c r="V113" i="56" s="1"/>
  <c r="AC113" i="56" s="1"/>
  <c r="H28" i="48"/>
  <c r="H29" i="56" s="1"/>
  <c r="S29" i="56" s="1"/>
  <c r="AD29" i="56" s="1"/>
  <c r="I106" i="48"/>
  <c r="I111" i="56" s="1"/>
  <c r="T111" i="56" s="1"/>
  <c r="AA111" i="56" s="1"/>
  <c r="I107" i="48"/>
  <c r="I112" i="56" s="1"/>
  <c r="T112" i="56" s="1"/>
  <c r="AA112" i="56" s="1"/>
  <c r="G108" i="48"/>
  <c r="G113" i="56" s="1"/>
  <c r="R113" i="56" s="1"/>
  <c r="Y113" i="56" s="1"/>
  <c r="L108" i="48"/>
  <c r="L113" i="56" s="1"/>
  <c r="W113" i="56" s="1"/>
  <c r="AD113" i="56" s="1"/>
  <c r="G28" i="48"/>
  <c r="G29" i="56" s="1"/>
  <c r="R29" i="56" s="1"/>
  <c r="AC29" i="56" s="1"/>
  <c r="G109" i="48"/>
  <c r="G114" i="56" s="1"/>
  <c r="R114" i="56" s="1"/>
  <c r="Y114" i="56" s="1"/>
  <c r="H109" i="48"/>
  <c r="H114" i="56" s="1"/>
  <c r="S114" i="56" s="1"/>
  <c r="Z114" i="56" s="1"/>
  <c r="H31" i="48"/>
  <c r="H32" i="56" s="1"/>
  <c r="S32" i="56" s="1"/>
  <c r="AD32" i="56" s="1"/>
  <c r="I109" i="48"/>
  <c r="I114" i="56" s="1"/>
  <c r="T114" i="56" s="1"/>
  <c r="AA114" i="56" s="1"/>
  <c r="K107" i="48"/>
  <c r="K112" i="56" s="1"/>
  <c r="V112" i="56" s="1"/>
  <c r="AC112" i="56" s="1"/>
  <c r="L107" i="48"/>
  <c r="L112" i="56" s="1"/>
  <c r="W112" i="56" s="1"/>
  <c r="AD112" i="56" s="1"/>
  <c r="J109" i="48"/>
  <c r="J114" i="56" s="1"/>
  <c r="U114" i="56" s="1"/>
  <c r="AB114" i="56" s="1"/>
  <c r="J107" i="48"/>
  <c r="J112" i="56" s="1"/>
  <c r="U112" i="56" s="1"/>
  <c r="AB112" i="56" s="1"/>
  <c r="G29" i="48"/>
  <c r="G30" i="56" s="1"/>
  <c r="R30" i="56" s="1"/>
  <c r="AC30" i="56" s="1"/>
  <c r="K109" i="48"/>
  <c r="K114" i="56" s="1"/>
  <c r="V114" i="56" s="1"/>
  <c r="AC114" i="56" s="1"/>
  <c r="H68" i="48"/>
  <c r="H70" i="56" s="1"/>
  <c r="S70" i="56" s="1"/>
  <c r="AD70" i="56" s="1"/>
  <c r="H32" i="48"/>
  <c r="H33" i="56" s="1"/>
  <c r="S33" i="56" s="1"/>
  <c r="AD33" i="56" s="1"/>
  <c r="H29" i="48"/>
  <c r="H30" i="56" s="1"/>
  <c r="S30" i="56" s="1"/>
  <c r="AD30" i="56" s="1"/>
  <c r="L109" i="48"/>
  <c r="L114" i="56" s="1"/>
  <c r="W114" i="56" s="1"/>
  <c r="AD114" i="56" s="1"/>
  <c r="H69" i="48"/>
  <c r="H71" i="56" s="1"/>
  <c r="S71" i="56" s="1"/>
  <c r="AD71" i="56" s="1"/>
  <c r="G110" i="48"/>
  <c r="G115" i="56" s="1"/>
  <c r="R115" i="56" s="1"/>
  <c r="Y115" i="56" s="1"/>
  <c r="H70" i="48"/>
  <c r="H72" i="56" s="1"/>
  <c r="S72" i="56" s="1"/>
  <c r="AD72" i="56" s="1"/>
  <c r="H107" i="48"/>
  <c r="H112" i="56" s="1"/>
  <c r="S112" i="56" s="1"/>
  <c r="Z112" i="56" s="1"/>
  <c r="H110" i="48"/>
  <c r="H115" i="56" s="1"/>
  <c r="S115" i="56" s="1"/>
  <c r="Z115" i="56" s="1"/>
  <c r="H66" i="48"/>
  <c r="H68" i="56" s="1"/>
  <c r="S68" i="56" s="1"/>
  <c r="AD68" i="56" s="1"/>
  <c r="I110" i="48"/>
  <c r="I115" i="56" s="1"/>
  <c r="T115" i="56" s="1"/>
  <c r="AA115" i="56" s="1"/>
  <c r="H67" i="48"/>
  <c r="H69" i="56" s="1"/>
  <c r="S69" i="56" s="1"/>
  <c r="AD69" i="56" s="1"/>
  <c r="H30" i="48"/>
  <c r="H31" i="56" s="1"/>
  <c r="S31" i="56" s="1"/>
  <c r="AD31" i="56" s="1"/>
  <c r="J110" i="48"/>
  <c r="J115" i="56" s="1"/>
  <c r="U115" i="56" s="1"/>
  <c r="AB115" i="56" s="1"/>
  <c r="G67" i="48"/>
  <c r="G69" i="56" s="1"/>
  <c r="R69" i="56" s="1"/>
  <c r="AC69" i="56" s="1"/>
  <c r="H108" i="48"/>
  <c r="H113" i="56" s="1"/>
  <c r="S113" i="56" s="1"/>
  <c r="Z113" i="56" s="1"/>
  <c r="K110" i="48"/>
  <c r="K115" i="56" s="1"/>
  <c r="V115" i="56" s="1"/>
  <c r="AC115" i="56" s="1"/>
  <c r="G66" i="48"/>
  <c r="G68" i="56" s="1"/>
  <c r="R68" i="56" s="1"/>
  <c r="AC68" i="56" s="1"/>
  <c r="G107" i="48"/>
  <c r="G112" i="56" s="1"/>
  <c r="R112" i="56" s="1"/>
  <c r="Y112" i="56" s="1"/>
  <c r="J108" i="48"/>
  <c r="J113" i="56" s="1"/>
  <c r="U113" i="56" s="1"/>
  <c r="AB113" i="56" s="1"/>
  <c r="L110" i="48"/>
  <c r="L115" i="56" s="1"/>
  <c r="W115" i="56" s="1"/>
  <c r="AD115" i="56" s="1"/>
  <c r="H106" i="48"/>
  <c r="H111" i="56" s="1"/>
  <c r="S111" i="56" s="1"/>
  <c r="Z111" i="56" s="1"/>
  <c r="J106" i="48"/>
  <c r="J111" i="56" s="1"/>
  <c r="U111" i="56" s="1"/>
  <c r="AB111" i="56" s="1"/>
  <c r="K106" i="48"/>
  <c r="K111" i="56" s="1"/>
  <c r="V111" i="56" s="1"/>
  <c r="AC111" i="56" s="1"/>
  <c r="L106" i="48"/>
  <c r="L111" i="56" s="1"/>
  <c r="W111" i="56" s="1"/>
  <c r="AD111" i="56" s="1"/>
  <c r="I108" i="48"/>
  <c r="I113" i="56" s="1"/>
  <c r="T113" i="56" s="1"/>
  <c r="AA113" i="56" s="1"/>
  <c r="G106" i="48"/>
  <c r="G111" i="56" s="1"/>
  <c r="R111" i="56" s="1"/>
  <c r="Y111" i="56" s="1"/>
  <c r="J77" i="53"/>
  <c r="F78" i="53"/>
  <c r="Q78" i="53" s="1"/>
  <c r="J75" i="53"/>
  <c r="G78" i="53"/>
  <c r="R78" i="53" s="1"/>
  <c r="H78" i="53"/>
  <c r="S78" i="53" s="1"/>
  <c r="I78" i="53"/>
  <c r="T78" i="53" s="1"/>
  <c r="H76" i="53"/>
  <c r="S76" i="53" s="1"/>
  <c r="J78" i="53"/>
  <c r="J76" i="53"/>
  <c r="G73" i="53"/>
  <c r="R73" i="53" s="1"/>
  <c r="H73" i="53"/>
  <c r="S73" i="53" s="1"/>
  <c r="I73" i="53"/>
  <c r="T73" i="53" s="1"/>
  <c r="G77" i="53"/>
  <c r="R77" i="53" s="1"/>
  <c r="J73" i="53"/>
  <c r="F75" i="53"/>
  <c r="Q75" i="53" s="1"/>
  <c r="I76" i="53"/>
  <c r="T76" i="53" s="1"/>
  <c r="G76" i="53"/>
  <c r="R76" i="53" s="1"/>
  <c r="I77" i="53"/>
  <c r="T77" i="53" s="1"/>
  <c r="F76" i="53"/>
  <c r="Q76" i="53" s="1"/>
  <c r="F74" i="53"/>
  <c r="Q74" i="53" s="1"/>
  <c r="H74" i="53"/>
  <c r="S74" i="53" s="1"/>
  <c r="G74" i="53"/>
  <c r="R74" i="53" s="1"/>
  <c r="F77" i="53"/>
  <c r="Q77" i="53" s="1"/>
  <c r="H77" i="53"/>
  <c r="S77" i="53" s="1"/>
  <c r="I74" i="53"/>
  <c r="T74" i="53" s="1"/>
  <c r="J74" i="53"/>
  <c r="G75" i="53"/>
  <c r="R75" i="53" s="1"/>
  <c r="H75" i="53"/>
  <c r="S75" i="53" s="1"/>
  <c r="I75" i="53"/>
  <c r="T75" i="53" s="1"/>
  <c r="G80" i="48"/>
  <c r="G82" i="56" s="1"/>
  <c r="R82" i="56" s="1"/>
  <c r="H64" i="48"/>
  <c r="H66" i="56" s="1"/>
  <c r="S66" i="56" s="1"/>
  <c r="AD66" i="56" s="1"/>
  <c r="L44" i="48"/>
  <c r="L46" i="56" s="1"/>
  <c r="W46" i="56" s="1"/>
  <c r="AF46" i="56" s="1"/>
  <c r="M42" i="48"/>
  <c r="M44" i="56" s="1"/>
  <c r="X44" i="56" s="1"/>
  <c r="AG44" i="56" s="1"/>
  <c r="N18" i="48"/>
  <c r="N19" i="56" s="1"/>
  <c r="Y19" i="56" s="1"/>
  <c r="AJ19" i="56" s="1"/>
  <c r="G45" i="48"/>
  <c r="G47" i="56" s="1"/>
  <c r="R47" i="56" s="1"/>
  <c r="AA47" i="56" s="1"/>
  <c r="J13" i="48"/>
  <c r="J14" i="56" s="1"/>
  <c r="U14" i="56" s="1"/>
  <c r="AF14" i="56" s="1"/>
  <c r="J17" i="48"/>
  <c r="J18" i="56" s="1"/>
  <c r="U18" i="56" s="1"/>
  <c r="AF18" i="56" s="1"/>
  <c r="G79" i="48"/>
  <c r="G81" i="56" s="1"/>
  <c r="R81" i="56" s="1"/>
  <c r="K46" i="48"/>
  <c r="K48" i="56" s="1"/>
  <c r="V48" i="56" s="1"/>
  <c r="AE48" i="56" s="1"/>
  <c r="N21" i="48"/>
  <c r="N22" i="56" s="1"/>
  <c r="Y22" i="56" s="1"/>
  <c r="AJ22" i="56" s="1"/>
  <c r="P21" i="48"/>
  <c r="P22" i="56" s="1"/>
  <c r="AA22" i="56" s="1"/>
  <c r="AL22" i="56" s="1"/>
  <c r="G16" i="48"/>
  <c r="G17" i="56" s="1"/>
  <c r="R17" i="56" s="1"/>
  <c r="AC17" i="56" s="1"/>
  <c r="O63" i="48"/>
  <c r="O65" i="56" s="1"/>
  <c r="Z65" i="56" s="1"/>
  <c r="AK65" i="56" s="1"/>
  <c r="L59" i="48"/>
  <c r="L61" i="56" s="1"/>
  <c r="W61" i="56" s="1"/>
  <c r="AH61" i="56" s="1"/>
  <c r="N59" i="48"/>
  <c r="N61" i="56" s="1"/>
  <c r="Y61" i="56" s="1"/>
  <c r="AJ61" i="56" s="1"/>
  <c r="J42" i="48"/>
  <c r="J44" i="56" s="1"/>
  <c r="U44" i="56" s="1"/>
  <c r="AD44" i="56" s="1"/>
  <c r="H80" i="48"/>
  <c r="H82" i="56" s="1"/>
  <c r="S82" i="56" s="1"/>
  <c r="AB82" i="56" s="1"/>
  <c r="H65" i="48"/>
  <c r="H67" i="56" s="1"/>
  <c r="S67" i="56" s="1"/>
  <c r="AD67" i="56" s="1"/>
  <c r="M44" i="48"/>
  <c r="M46" i="56" s="1"/>
  <c r="X46" i="56" s="1"/>
  <c r="AG46" i="56" s="1"/>
  <c r="N42" i="48"/>
  <c r="N44" i="56" s="1"/>
  <c r="Y44" i="56" s="1"/>
  <c r="AH44" i="56" s="1"/>
  <c r="O18" i="48"/>
  <c r="O19" i="56" s="1"/>
  <c r="Z19" i="56" s="1"/>
  <c r="AK19" i="56" s="1"/>
  <c r="H61" i="48"/>
  <c r="H63" i="56" s="1"/>
  <c r="S63" i="56" s="1"/>
  <c r="AD63" i="56" s="1"/>
  <c r="H27" i="48"/>
  <c r="H28" i="56" s="1"/>
  <c r="S28" i="56" s="1"/>
  <c r="AD28" i="56" s="1"/>
  <c r="H47" i="48"/>
  <c r="H49" i="56" s="1"/>
  <c r="S49" i="56" s="1"/>
  <c r="AB49" i="56" s="1"/>
  <c r="J43" i="48"/>
  <c r="J45" i="56" s="1"/>
  <c r="U45" i="56" s="1"/>
  <c r="AD45" i="56" s="1"/>
  <c r="L43" i="48"/>
  <c r="L45" i="56" s="1"/>
  <c r="W45" i="56" s="1"/>
  <c r="AF45" i="56" s="1"/>
  <c r="N47" i="48"/>
  <c r="N49" i="56" s="1"/>
  <c r="Y49" i="56" s="1"/>
  <c r="AH49" i="56" s="1"/>
  <c r="H44" i="48"/>
  <c r="H46" i="56" s="1"/>
  <c r="S46" i="56" s="1"/>
  <c r="AB46" i="56" s="1"/>
  <c r="I63" i="48"/>
  <c r="I65" i="56" s="1"/>
  <c r="T65" i="56" s="1"/>
  <c r="AE65" i="56" s="1"/>
  <c r="G88" i="48"/>
  <c r="G91" i="56" s="1"/>
  <c r="R91" i="56" s="1"/>
  <c r="U91" i="56" s="1"/>
  <c r="I80" i="48"/>
  <c r="I82" i="56" s="1"/>
  <c r="T82" i="56" s="1"/>
  <c r="AC82" i="56" s="1"/>
  <c r="H62" i="48"/>
  <c r="H64" i="56" s="1"/>
  <c r="S64" i="56" s="1"/>
  <c r="AD64" i="56" s="1"/>
  <c r="N44" i="48"/>
  <c r="N46" i="56" s="1"/>
  <c r="Y46" i="56" s="1"/>
  <c r="AH46" i="56" s="1"/>
  <c r="G42" i="48"/>
  <c r="G44" i="56" s="1"/>
  <c r="R44" i="56" s="1"/>
  <c r="AA44" i="56" s="1"/>
  <c r="P18" i="48"/>
  <c r="P19" i="56" s="1"/>
  <c r="AA19" i="56" s="1"/>
  <c r="AL19" i="56" s="1"/>
  <c r="G27" i="48"/>
  <c r="G28" i="56" s="1"/>
  <c r="R28" i="56" s="1"/>
  <c r="AC28" i="56" s="1"/>
  <c r="J80" i="48"/>
  <c r="J82" i="56" s="1"/>
  <c r="U82" i="56" s="1"/>
  <c r="AD82" i="56" s="1"/>
  <c r="G58" i="48"/>
  <c r="G60" i="56" s="1"/>
  <c r="R60" i="56" s="1"/>
  <c r="AC60" i="56" s="1"/>
  <c r="N63" i="48"/>
  <c r="N65" i="56" s="1"/>
  <c r="Y65" i="56" s="1"/>
  <c r="AJ65" i="56" s="1"/>
  <c r="O25" i="48"/>
  <c r="O26" i="56" s="1"/>
  <c r="Z26" i="56" s="1"/>
  <c r="AK26" i="56" s="1"/>
  <c r="M59" i="48"/>
  <c r="M61" i="56" s="1"/>
  <c r="X61" i="56" s="1"/>
  <c r="AI61" i="56" s="1"/>
  <c r="H92" i="48"/>
  <c r="H95" i="56" s="1"/>
  <c r="S95" i="56" s="1"/>
  <c r="V95" i="56" s="1"/>
  <c r="H93" i="48"/>
  <c r="H96" i="56" s="1"/>
  <c r="S96" i="56" s="1"/>
  <c r="V96" i="56" s="1"/>
  <c r="K80" i="48"/>
  <c r="K82" i="56" s="1"/>
  <c r="V82" i="56" s="1"/>
  <c r="AE82" i="56" s="1"/>
  <c r="H60" i="48"/>
  <c r="H62" i="56" s="1"/>
  <c r="S62" i="56" s="1"/>
  <c r="AD62" i="56" s="1"/>
  <c r="H45" i="48"/>
  <c r="H47" i="56" s="1"/>
  <c r="S47" i="56" s="1"/>
  <c r="AB47" i="56" s="1"/>
  <c r="K13" i="48"/>
  <c r="K14" i="56" s="1"/>
  <c r="V14" i="56" s="1"/>
  <c r="AG14" i="56" s="1"/>
  <c r="K17" i="48"/>
  <c r="K18" i="56" s="1"/>
  <c r="V18" i="56" s="1"/>
  <c r="AG18" i="56" s="1"/>
  <c r="H26" i="48"/>
  <c r="H27" i="56" s="1"/>
  <c r="S27" i="56" s="1"/>
  <c r="AD27" i="56" s="1"/>
  <c r="P11" i="48"/>
  <c r="P12" i="56" s="1"/>
  <c r="AA12" i="56" s="1"/>
  <c r="AL12" i="56" s="1"/>
  <c r="L47" i="48"/>
  <c r="L49" i="56" s="1"/>
  <c r="W49" i="56" s="1"/>
  <c r="AF49" i="56" s="1"/>
  <c r="G93" i="48"/>
  <c r="G96" i="56" s="1"/>
  <c r="R96" i="56" s="1"/>
  <c r="U96" i="56" s="1"/>
  <c r="K18" i="48"/>
  <c r="K19" i="56" s="1"/>
  <c r="V19" i="56" s="1"/>
  <c r="AG19" i="56" s="1"/>
  <c r="K44" i="48"/>
  <c r="K46" i="56" s="1"/>
  <c r="V46" i="56" s="1"/>
  <c r="AE46" i="56" s="1"/>
  <c r="L80" i="48"/>
  <c r="L82" i="56" s="1"/>
  <c r="W82" i="56" s="1"/>
  <c r="AF82" i="56" s="1"/>
  <c r="H58" i="48"/>
  <c r="H60" i="56" s="1"/>
  <c r="S60" i="56" s="1"/>
  <c r="AD60" i="56" s="1"/>
  <c r="I45" i="48"/>
  <c r="I47" i="56" s="1"/>
  <c r="T47" i="56" s="1"/>
  <c r="AC47" i="56" s="1"/>
  <c r="L13" i="48"/>
  <c r="L14" i="56" s="1"/>
  <c r="W14" i="56" s="1"/>
  <c r="AH14" i="56" s="1"/>
  <c r="L17" i="48"/>
  <c r="L18" i="56" s="1"/>
  <c r="W18" i="56" s="1"/>
  <c r="AH18" i="56" s="1"/>
  <c r="G26" i="48"/>
  <c r="G27" i="56" s="1"/>
  <c r="R27" i="56" s="1"/>
  <c r="AC27" i="56" s="1"/>
  <c r="K14" i="48"/>
  <c r="K15" i="56" s="1"/>
  <c r="V15" i="56" s="1"/>
  <c r="AG15" i="56" s="1"/>
  <c r="N46" i="48"/>
  <c r="N48" i="56" s="1"/>
  <c r="Y48" i="56" s="1"/>
  <c r="AH48" i="56" s="1"/>
  <c r="H43" i="48"/>
  <c r="H45" i="56" s="1"/>
  <c r="S45" i="56" s="1"/>
  <c r="AB45" i="56" s="1"/>
  <c r="P63" i="48"/>
  <c r="P65" i="56" s="1"/>
  <c r="AA65" i="56" s="1"/>
  <c r="AL65" i="56" s="1"/>
  <c r="M80" i="48"/>
  <c r="M82" i="56" s="1"/>
  <c r="X82" i="56" s="1"/>
  <c r="AG82" i="56" s="1"/>
  <c r="J45" i="48"/>
  <c r="J47" i="56" s="1"/>
  <c r="U47" i="56" s="1"/>
  <c r="AD47" i="56" s="1"/>
  <c r="M13" i="48"/>
  <c r="M14" i="56" s="1"/>
  <c r="X14" i="56" s="1"/>
  <c r="AI14" i="56" s="1"/>
  <c r="M17" i="48"/>
  <c r="M18" i="56" s="1"/>
  <c r="X18" i="56" s="1"/>
  <c r="AI18" i="56" s="1"/>
  <c r="H22" i="48"/>
  <c r="H23" i="56" s="1"/>
  <c r="S23" i="56" s="1"/>
  <c r="AD23" i="56" s="1"/>
  <c r="G62" i="48"/>
  <c r="G64" i="56" s="1"/>
  <c r="R64" i="56" s="1"/>
  <c r="AC64" i="56" s="1"/>
  <c r="L11" i="48"/>
  <c r="L12" i="56" s="1"/>
  <c r="W12" i="56" s="1"/>
  <c r="AH12" i="56" s="1"/>
  <c r="K43" i="48"/>
  <c r="K45" i="56" s="1"/>
  <c r="V45" i="56" s="1"/>
  <c r="AE45" i="56" s="1"/>
  <c r="I18" i="48"/>
  <c r="I19" i="56" s="1"/>
  <c r="T19" i="56" s="1"/>
  <c r="AE19" i="56" s="1"/>
  <c r="N80" i="48"/>
  <c r="N82" i="56" s="1"/>
  <c r="Y82" i="56" s="1"/>
  <c r="AH82" i="56" s="1"/>
  <c r="K45" i="48"/>
  <c r="K47" i="56" s="1"/>
  <c r="V47" i="56" s="1"/>
  <c r="AE47" i="56" s="1"/>
  <c r="N13" i="48"/>
  <c r="N14" i="56" s="1"/>
  <c r="Y14" i="56" s="1"/>
  <c r="AJ14" i="56" s="1"/>
  <c r="N17" i="48"/>
  <c r="N18" i="56" s="1"/>
  <c r="Y18" i="56" s="1"/>
  <c r="AJ18" i="56" s="1"/>
  <c r="H23" i="48"/>
  <c r="H24" i="56" s="1"/>
  <c r="S24" i="56" s="1"/>
  <c r="AD24" i="56" s="1"/>
  <c r="G65" i="48"/>
  <c r="G67" i="56" s="1"/>
  <c r="R67" i="56" s="1"/>
  <c r="AC67" i="56" s="1"/>
  <c r="I21" i="48"/>
  <c r="I22" i="56" s="1"/>
  <c r="T22" i="56" s="1"/>
  <c r="AE22" i="56" s="1"/>
  <c r="L25" i="48"/>
  <c r="L26" i="56" s="1"/>
  <c r="W26" i="56" s="1"/>
  <c r="AH26" i="56" s="1"/>
  <c r="I12" i="48"/>
  <c r="I13" i="56" s="1"/>
  <c r="T13" i="56" s="1"/>
  <c r="AE13" i="56" s="1"/>
  <c r="I14" i="48"/>
  <c r="I15" i="56" s="1"/>
  <c r="T15" i="56" s="1"/>
  <c r="AE15" i="56" s="1"/>
  <c r="I42" i="48"/>
  <c r="I44" i="56" s="1"/>
  <c r="T44" i="56" s="1"/>
  <c r="AC44" i="56" s="1"/>
  <c r="H88" i="48"/>
  <c r="H91" i="56" s="1"/>
  <c r="S91" i="56" s="1"/>
  <c r="V91" i="56" s="1"/>
  <c r="M18" i="48"/>
  <c r="M19" i="56" s="1"/>
  <c r="X19" i="56" s="1"/>
  <c r="AI19" i="56" s="1"/>
  <c r="H79" i="48"/>
  <c r="H81" i="56" s="1"/>
  <c r="S81" i="56" s="1"/>
  <c r="AB81" i="56" s="1"/>
  <c r="L45" i="48"/>
  <c r="L47" i="56" s="1"/>
  <c r="W47" i="56" s="1"/>
  <c r="AF47" i="56" s="1"/>
  <c r="O13" i="48"/>
  <c r="O14" i="56" s="1"/>
  <c r="Z14" i="56" s="1"/>
  <c r="AK14" i="56" s="1"/>
  <c r="O17" i="48"/>
  <c r="O18" i="56" s="1"/>
  <c r="Z18" i="56" s="1"/>
  <c r="AK18" i="56" s="1"/>
  <c r="H24" i="48"/>
  <c r="H25" i="56" s="1"/>
  <c r="S25" i="56" s="1"/>
  <c r="AD25" i="56" s="1"/>
  <c r="H10" i="48"/>
  <c r="H11" i="56" s="1"/>
  <c r="S11" i="56" s="1"/>
  <c r="AD11" i="56" s="1"/>
  <c r="O11" i="48"/>
  <c r="O12" i="56" s="1"/>
  <c r="Z12" i="56" s="1"/>
  <c r="AK12" i="56" s="1"/>
  <c r="K59" i="48"/>
  <c r="K61" i="56" s="1"/>
  <c r="V61" i="56" s="1"/>
  <c r="AG61" i="56" s="1"/>
  <c r="G92" i="48"/>
  <c r="G95" i="56" s="1"/>
  <c r="R95" i="56" s="1"/>
  <c r="U95" i="56" s="1"/>
  <c r="G44" i="48"/>
  <c r="G46" i="56" s="1"/>
  <c r="R46" i="56" s="1"/>
  <c r="AA46" i="56" s="1"/>
  <c r="P59" i="48"/>
  <c r="P61" i="56" s="1"/>
  <c r="AA61" i="56" s="1"/>
  <c r="AL61" i="56" s="1"/>
  <c r="I59" i="48"/>
  <c r="I61" i="56" s="1"/>
  <c r="T61" i="56" s="1"/>
  <c r="AE61" i="56" s="1"/>
  <c r="I79" i="48"/>
  <c r="I81" i="56" s="1"/>
  <c r="T81" i="56" s="1"/>
  <c r="AC81" i="56" s="1"/>
  <c r="M45" i="48"/>
  <c r="M47" i="56" s="1"/>
  <c r="X47" i="56" s="1"/>
  <c r="AG47" i="56" s="1"/>
  <c r="P13" i="48"/>
  <c r="P14" i="56" s="1"/>
  <c r="AA14" i="56" s="1"/>
  <c r="AL14" i="56" s="1"/>
  <c r="P17" i="48"/>
  <c r="P18" i="56" s="1"/>
  <c r="AA18" i="56" s="1"/>
  <c r="AL18" i="56" s="1"/>
  <c r="G23" i="48"/>
  <c r="G24" i="56" s="1"/>
  <c r="R24" i="56" s="1"/>
  <c r="AC24" i="56" s="1"/>
  <c r="G10" i="48"/>
  <c r="G11" i="56" s="1"/>
  <c r="R11" i="56" s="1"/>
  <c r="AC11" i="56" s="1"/>
  <c r="P25" i="48"/>
  <c r="P26" i="56" s="1"/>
  <c r="AA26" i="56" s="1"/>
  <c r="AL26" i="56" s="1"/>
  <c r="J79" i="48"/>
  <c r="J81" i="56" s="1"/>
  <c r="U81" i="56" s="1"/>
  <c r="AD81" i="56" s="1"/>
  <c r="N45" i="48"/>
  <c r="N47" i="56" s="1"/>
  <c r="Y47" i="56" s="1"/>
  <c r="AH47" i="56" s="1"/>
  <c r="O12" i="48"/>
  <c r="O13" i="56" s="1"/>
  <c r="Z13" i="56" s="1"/>
  <c r="AK13" i="56" s="1"/>
  <c r="I17" i="48"/>
  <c r="I18" i="56" s="1"/>
  <c r="T18" i="56" s="1"/>
  <c r="AE18" i="56" s="1"/>
  <c r="G24" i="48"/>
  <c r="G25" i="56" s="1"/>
  <c r="R25" i="56" s="1"/>
  <c r="AC25" i="56" s="1"/>
  <c r="K25" i="48"/>
  <c r="K26" i="56" s="1"/>
  <c r="V26" i="56" s="1"/>
  <c r="AG26" i="56" s="1"/>
  <c r="H89" i="48"/>
  <c r="H92" i="56" s="1"/>
  <c r="S92" i="56" s="1"/>
  <c r="V92" i="56" s="1"/>
  <c r="G90" i="48"/>
  <c r="G93" i="56" s="1"/>
  <c r="R93" i="56" s="1"/>
  <c r="U93" i="56" s="1"/>
  <c r="H90" i="48"/>
  <c r="H93" i="56" s="1"/>
  <c r="S93" i="56" s="1"/>
  <c r="V93" i="56" s="1"/>
  <c r="G91" i="48"/>
  <c r="G94" i="56" s="1"/>
  <c r="R94" i="56" s="1"/>
  <c r="U94" i="56" s="1"/>
  <c r="M43" i="48"/>
  <c r="M45" i="56" s="1"/>
  <c r="X45" i="56" s="1"/>
  <c r="AG45" i="56" s="1"/>
  <c r="L42" i="48"/>
  <c r="L44" i="56" s="1"/>
  <c r="W44" i="56" s="1"/>
  <c r="AF44" i="56" s="1"/>
  <c r="K79" i="48"/>
  <c r="K81" i="56" s="1"/>
  <c r="V81" i="56" s="1"/>
  <c r="AE81" i="56" s="1"/>
  <c r="G46" i="48"/>
  <c r="G48" i="56" s="1"/>
  <c r="R48" i="56" s="1"/>
  <c r="AA48" i="56" s="1"/>
  <c r="O14" i="48"/>
  <c r="O15" i="56" s="1"/>
  <c r="Z15" i="56" s="1"/>
  <c r="AK15" i="56" s="1"/>
  <c r="J21" i="48"/>
  <c r="J22" i="56" s="1"/>
  <c r="U22" i="56" s="1"/>
  <c r="AF22" i="56" s="1"/>
  <c r="G22" i="48"/>
  <c r="G23" i="56" s="1"/>
  <c r="R23" i="56" s="1"/>
  <c r="AC23" i="56" s="1"/>
  <c r="K63" i="48"/>
  <c r="K65" i="56" s="1"/>
  <c r="V65" i="56" s="1"/>
  <c r="AG65" i="56" s="1"/>
  <c r="I47" i="48"/>
  <c r="I49" i="56" s="1"/>
  <c r="T49" i="56" s="1"/>
  <c r="AC49" i="56" s="1"/>
  <c r="J59" i="48"/>
  <c r="J61" i="56" s="1"/>
  <c r="U61" i="56" s="1"/>
  <c r="AF61" i="56" s="1"/>
  <c r="H42" i="48"/>
  <c r="H44" i="56" s="1"/>
  <c r="S44" i="56" s="1"/>
  <c r="AB44" i="56" s="1"/>
  <c r="K42" i="48"/>
  <c r="K44" i="56" s="1"/>
  <c r="V44" i="56" s="1"/>
  <c r="AE44" i="56" s="1"/>
  <c r="L79" i="48"/>
  <c r="L81" i="56" s="1"/>
  <c r="W81" i="56" s="1"/>
  <c r="AF81" i="56" s="1"/>
  <c r="H46" i="48"/>
  <c r="H48" i="56" s="1"/>
  <c r="S48" i="56" s="1"/>
  <c r="AB48" i="56" s="1"/>
  <c r="M12" i="48"/>
  <c r="M13" i="56" s="1"/>
  <c r="X13" i="56" s="1"/>
  <c r="AI13" i="56" s="1"/>
  <c r="K21" i="48"/>
  <c r="K22" i="56" s="1"/>
  <c r="V22" i="56" s="1"/>
  <c r="AG22" i="56" s="1"/>
  <c r="H16" i="48"/>
  <c r="H17" i="56" s="1"/>
  <c r="S17" i="56" s="1"/>
  <c r="AD17" i="56" s="1"/>
  <c r="K11" i="48"/>
  <c r="K12" i="56" s="1"/>
  <c r="V12" i="56" s="1"/>
  <c r="AG12" i="56" s="1"/>
  <c r="L63" i="48"/>
  <c r="L65" i="56" s="1"/>
  <c r="W65" i="56" s="1"/>
  <c r="AH65" i="56" s="1"/>
  <c r="K47" i="48"/>
  <c r="K49" i="56" s="1"/>
  <c r="V49" i="56" s="1"/>
  <c r="AE49" i="56" s="1"/>
  <c r="H91" i="48"/>
  <c r="H94" i="56" s="1"/>
  <c r="S94" i="56" s="1"/>
  <c r="V94" i="56" s="1"/>
  <c r="N43" i="48"/>
  <c r="N45" i="56" s="1"/>
  <c r="Y45" i="56" s="1"/>
  <c r="AH45" i="56" s="1"/>
  <c r="O59" i="48"/>
  <c r="O61" i="56" s="1"/>
  <c r="Z61" i="56" s="1"/>
  <c r="AK61" i="56" s="1"/>
  <c r="J44" i="48"/>
  <c r="J46" i="56" s="1"/>
  <c r="U46" i="56" s="1"/>
  <c r="AD46" i="56" s="1"/>
  <c r="M79" i="48"/>
  <c r="M81" i="56" s="1"/>
  <c r="X81" i="56" s="1"/>
  <c r="AG81" i="56" s="1"/>
  <c r="G60" i="48"/>
  <c r="G62" i="56" s="1"/>
  <c r="R62" i="56" s="1"/>
  <c r="AC62" i="56" s="1"/>
  <c r="I46" i="48"/>
  <c r="I48" i="56" s="1"/>
  <c r="T48" i="56" s="1"/>
  <c r="AC48" i="56" s="1"/>
  <c r="M14" i="48"/>
  <c r="M15" i="56" s="1"/>
  <c r="X15" i="56" s="1"/>
  <c r="AI15" i="56" s="1"/>
  <c r="L21" i="48"/>
  <c r="L22" i="56" s="1"/>
  <c r="W22" i="56" s="1"/>
  <c r="AH22" i="56" s="1"/>
  <c r="H15" i="48"/>
  <c r="H16" i="56" s="1"/>
  <c r="S16" i="56" s="1"/>
  <c r="AD16" i="56" s="1"/>
  <c r="H20" i="48"/>
  <c r="H21" i="56" s="1"/>
  <c r="S21" i="56" s="1"/>
  <c r="AD21" i="56" s="1"/>
  <c r="J47" i="48"/>
  <c r="J49" i="56" s="1"/>
  <c r="U49" i="56" s="1"/>
  <c r="AD49" i="56" s="1"/>
  <c r="I13" i="48"/>
  <c r="I14" i="56" s="1"/>
  <c r="T14" i="56" s="1"/>
  <c r="AE14" i="56" s="1"/>
  <c r="I25" i="48"/>
  <c r="I26" i="56" s="1"/>
  <c r="T26" i="56" s="1"/>
  <c r="AE26" i="56" s="1"/>
  <c r="J18" i="48"/>
  <c r="J19" i="56" s="1"/>
  <c r="U19" i="56" s="1"/>
  <c r="AF19" i="56" s="1"/>
  <c r="L18" i="48"/>
  <c r="L19" i="56" s="1"/>
  <c r="W19" i="56" s="1"/>
  <c r="AH19" i="56" s="1"/>
  <c r="N79" i="48"/>
  <c r="N81" i="56" s="1"/>
  <c r="Y81" i="56" s="1"/>
  <c r="AH81" i="56" s="1"/>
  <c r="G61" i="48"/>
  <c r="G63" i="56" s="1"/>
  <c r="R63" i="56" s="1"/>
  <c r="AC63" i="56" s="1"/>
  <c r="J46" i="48"/>
  <c r="J48" i="56" s="1"/>
  <c r="U48" i="56" s="1"/>
  <c r="AD48" i="56" s="1"/>
  <c r="K12" i="48"/>
  <c r="K13" i="56" s="1"/>
  <c r="V13" i="56" s="1"/>
  <c r="AG13" i="56" s="1"/>
  <c r="M21" i="48"/>
  <c r="M22" i="56" s="1"/>
  <c r="X22" i="56" s="1"/>
  <c r="AI22" i="56" s="1"/>
  <c r="H19" i="48"/>
  <c r="H20" i="56" s="1"/>
  <c r="S20" i="56" s="1"/>
  <c r="AD20" i="56" s="1"/>
  <c r="N11" i="48"/>
  <c r="N12" i="56" s="1"/>
  <c r="Y12" i="56" s="1"/>
  <c r="AJ12" i="56" s="1"/>
  <c r="M25" i="48"/>
  <c r="M26" i="56" s="1"/>
  <c r="X26" i="56" s="1"/>
  <c r="AI26" i="56" s="1"/>
  <c r="I11" i="48"/>
  <c r="I12" i="56" s="1"/>
  <c r="T12" i="56" s="1"/>
  <c r="AE12" i="56" s="1"/>
  <c r="J63" i="48"/>
  <c r="J65" i="56" s="1"/>
  <c r="U65" i="56" s="1"/>
  <c r="AF65" i="56" s="1"/>
  <c r="G64" i="48"/>
  <c r="G66" i="56" s="1"/>
  <c r="R66" i="56" s="1"/>
  <c r="AC66" i="56" s="1"/>
  <c r="L46" i="48"/>
  <c r="L48" i="56" s="1"/>
  <c r="W48" i="56" s="1"/>
  <c r="AF48" i="56" s="1"/>
  <c r="J11" i="48"/>
  <c r="J12" i="56" s="1"/>
  <c r="U12" i="56" s="1"/>
  <c r="AF12" i="56" s="1"/>
  <c r="O21" i="48"/>
  <c r="O22" i="56" s="1"/>
  <c r="Z22" i="56" s="1"/>
  <c r="AK22" i="56" s="1"/>
  <c r="G19" i="48"/>
  <c r="G20" i="56" s="1"/>
  <c r="R20" i="56" s="1"/>
  <c r="AC20" i="56" s="1"/>
  <c r="M46" i="48"/>
  <c r="M48" i="56" s="1"/>
  <c r="X48" i="56" s="1"/>
  <c r="AG48" i="56" s="1"/>
  <c r="G20" i="48"/>
  <c r="G21" i="56" s="1"/>
  <c r="R21" i="56" s="1"/>
  <c r="AC21" i="56" s="1"/>
  <c r="G89" i="48"/>
  <c r="G92" i="56" s="1"/>
  <c r="R92" i="56" s="1"/>
  <c r="U92" i="56" s="1"/>
  <c r="I43" i="48"/>
  <c r="I45" i="56" s="1"/>
  <c r="T45" i="56" s="1"/>
  <c r="AC45" i="56" s="1"/>
  <c r="N25" i="48"/>
  <c r="N26" i="56" s="1"/>
  <c r="Y26" i="56" s="1"/>
  <c r="AJ26" i="56" s="1"/>
  <c r="M47" i="48"/>
  <c r="M49" i="56" s="1"/>
  <c r="X49" i="56" s="1"/>
  <c r="AG49" i="56" s="1"/>
  <c r="I44" i="48"/>
  <c r="I46" i="56" s="1"/>
  <c r="T46" i="56" s="1"/>
  <c r="AC46" i="56" s="1"/>
  <c r="M63" i="48"/>
  <c r="M65" i="56" s="1"/>
  <c r="X65" i="56" s="1"/>
  <c r="AI65" i="56" s="1"/>
  <c r="G43" i="48"/>
  <c r="G45" i="56" s="1"/>
  <c r="R45" i="56" s="1"/>
  <c r="AA45" i="56" s="1"/>
  <c r="G47" i="48"/>
  <c r="G49" i="56" s="1"/>
  <c r="R49" i="56" s="1"/>
  <c r="AA49" i="56" s="1"/>
  <c r="M11" i="48"/>
  <c r="M12" i="56" s="1"/>
  <c r="X12" i="56" s="1"/>
  <c r="AI12" i="56" s="1"/>
  <c r="J25" i="48"/>
  <c r="J26" i="56" s="1"/>
  <c r="U26" i="56" s="1"/>
  <c r="AF26" i="56" s="1"/>
  <c r="G15" i="48"/>
  <c r="G16" i="56" s="1"/>
  <c r="R16" i="56" s="1"/>
  <c r="AC16" i="56" s="1"/>
  <c r="G135" i="28"/>
  <c r="K135" i="28" s="1"/>
  <c r="F146" i="28"/>
  <c r="J146" i="28" s="1"/>
  <c r="H156" i="28"/>
  <c r="L156" i="28" s="1"/>
  <c r="H157" i="28"/>
  <c r="L157" i="28" s="1"/>
  <c r="G154" i="28"/>
  <c r="K154" i="28" s="1"/>
  <c r="H135" i="28"/>
  <c r="L135" i="28" s="1"/>
  <c r="G146" i="28"/>
  <c r="K146" i="28" s="1"/>
  <c r="F157" i="28"/>
  <c r="J157" i="28" s="1"/>
  <c r="F147" i="28"/>
  <c r="J147" i="28" s="1"/>
  <c r="F141" i="28"/>
  <c r="J141" i="28" s="1"/>
  <c r="H153" i="28"/>
  <c r="L153" i="28" s="1"/>
  <c r="F154" i="28"/>
  <c r="J154" i="28" s="1"/>
  <c r="F136" i="28"/>
  <c r="J136" i="28" s="1"/>
  <c r="H146" i="28"/>
  <c r="L146" i="28" s="1"/>
  <c r="G157" i="28"/>
  <c r="K157" i="28" s="1"/>
  <c r="G136" i="28"/>
  <c r="K136" i="28" s="1"/>
  <c r="G153" i="28"/>
  <c r="K153" i="28" s="1"/>
  <c r="H155" i="28"/>
  <c r="L155" i="28" s="1"/>
  <c r="F156" i="28"/>
  <c r="J156" i="28" s="1"/>
  <c r="H136" i="28"/>
  <c r="L136" i="28" s="1"/>
  <c r="G147" i="28"/>
  <c r="K147" i="28" s="1"/>
  <c r="F158" i="28"/>
  <c r="J158" i="28" s="1"/>
  <c r="H148" i="28"/>
  <c r="L148" i="28" s="1"/>
  <c r="G138" i="28"/>
  <c r="K138" i="28" s="1"/>
  <c r="H138" i="28"/>
  <c r="L138" i="28" s="1"/>
  <c r="H149" i="28"/>
  <c r="L149" i="28" s="1"/>
  <c r="F152" i="28"/>
  <c r="J152" i="28" s="1"/>
  <c r="G145" i="28"/>
  <c r="K145" i="28" s="1"/>
  <c r="H145" i="28"/>
  <c r="L145" i="28" s="1"/>
  <c r="F137" i="28"/>
  <c r="J137" i="28" s="1"/>
  <c r="H147" i="28"/>
  <c r="L147" i="28" s="1"/>
  <c r="G158" i="28"/>
  <c r="K158" i="28" s="1"/>
  <c r="F138" i="28"/>
  <c r="J138" i="28" s="1"/>
  <c r="F149" i="28"/>
  <c r="J149" i="28" s="1"/>
  <c r="G141" i="28"/>
  <c r="K141" i="28" s="1"/>
  <c r="H152" i="28"/>
  <c r="L152" i="28" s="1"/>
  <c r="F143" i="28"/>
  <c r="J143" i="28" s="1"/>
  <c r="H154" i="28"/>
  <c r="L154" i="28" s="1"/>
  <c r="G137" i="28"/>
  <c r="K137" i="28" s="1"/>
  <c r="F148" i="28"/>
  <c r="J148" i="28" s="1"/>
  <c r="H158" i="28"/>
  <c r="L158" i="28" s="1"/>
  <c r="H137" i="28"/>
  <c r="L137" i="28" s="1"/>
  <c r="G148" i="28"/>
  <c r="K148" i="28" s="1"/>
  <c r="G142" i="28"/>
  <c r="K142" i="28" s="1"/>
  <c r="H144" i="28"/>
  <c r="L144" i="28" s="1"/>
  <c r="F151" i="28"/>
  <c r="J151" i="28" s="1"/>
  <c r="F145" i="28"/>
  <c r="J145" i="28" s="1"/>
  <c r="G134" i="28"/>
  <c r="K134" i="28" s="1"/>
  <c r="G156" i="28"/>
  <c r="K156" i="28" s="1"/>
  <c r="G149" i="28"/>
  <c r="K149" i="28" s="1"/>
  <c r="F142" i="28"/>
  <c r="J142" i="28" s="1"/>
  <c r="F139" i="28"/>
  <c r="J139" i="28" s="1"/>
  <c r="G140" i="28"/>
  <c r="K140" i="28" s="1"/>
  <c r="H134" i="28"/>
  <c r="L134" i="28" s="1"/>
  <c r="G139" i="28"/>
  <c r="K139" i="28" s="1"/>
  <c r="F150" i="28"/>
  <c r="J150" i="28" s="1"/>
  <c r="F153" i="28"/>
  <c r="J153" i="28" s="1"/>
  <c r="F134" i="28"/>
  <c r="J134" i="28" s="1"/>
  <c r="G155" i="28"/>
  <c r="K155" i="28" s="1"/>
  <c r="H139" i="28"/>
  <c r="L139" i="28" s="1"/>
  <c r="G150" i="28"/>
  <c r="K150" i="28" s="1"/>
  <c r="H151" i="28"/>
  <c r="L151" i="28" s="1"/>
  <c r="H142" i="28"/>
  <c r="L142" i="28" s="1"/>
  <c r="G143" i="28"/>
  <c r="K143" i="28" s="1"/>
  <c r="H143" i="28"/>
  <c r="L143" i="28" s="1"/>
  <c r="F144" i="28"/>
  <c r="J144" i="28" s="1"/>
  <c r="G144" i="28"/>
  <c r="K144" i="28" s="1"/>
  <c r="F135" i="28"/>
  <c r="J135" i="28" s="1"/>
  <c r="F140" i="28"/>
  <c r="J140" i="28" s="1"/>
  <c r="H150" i="28"/>
  <c r="L150" i="28" s="1"/>
  <c r="F155" i="28"/>
  <c r="J155" i="28" s="1"/>
  <c r="H140" i="28"/>
  <c r="L140" i="28" s="1"/>
  <c r="G151" i="28"/>
  <c r="K151" i="28" s="1"/>
  <c r="H141" i="28"/>
  <c r="L141" i="28" s="1"/>
  <c r="G152" i="28"/>
  <c r="K152" i="28" s="1"/>
  <c r="G101" i="28"/>
  <c r="G101" i="54" s="1"/>
  <c r="N101" i="54" s="1"/>
  <c r="G102" i="28"/>
  <c r="G102" i="54" s="1"/>
  <c r="N102" i="54" s="1"/>
  <c r="K130" i="42"/>
  <c r="H111" i="28"/>
  <c r="H131" i="42"/>
  <c r="I109" i="28"/>
  <c r="L130" i="42"/>
  <c r="L129" i="55" s="1"/>
  <c r="S129" i="55" s="1"/>
  <c r="I111" i="28"/>
  <c r="G131" i="42"/>
  <c r="J111" i="28"/>
  <c r="K111" i="28"/>
  <c r="K109" i="28"/>
  <c r="G129" i="42"/>
  <c r="I110" i="28"/>
  <c r="I130" i="42"/>
  <c r="I131" i="42"/>
  <c r="L111" i="28"/>
  <c r="L111" i="54" s="1"/>
  <c r="J112" i="28"/>
  <c r="K112" i="28"/>
  <c r="J131" i="42"/>
  <c r="G112" i="28"/>
  <c r="L112" i="28"/>
  <c r="L112" i="54" s="1"/>
  <c r="K129" i="42"/>
  <c r="J110" i="28"/>
  <c r="G111" i="28"/>
  <c r="K131" i="42"/>
  <c r="H112" i="28"/>
  <c r="I112" i="28"/>
  <c r="G113" i="28"/>
  <c r="H113" i="28"/>
  <c r="K128" i="42"/>
  <c r="H109" i="28"/>
  <c r="L131" i="42"/>
  <c r="L130" i="55" s="1"/>
  <c r="S130" i="55" s="1"/>
  <c r="G132" i="42"/>
  <c r="K110" i="28"/>
  <c r="H132" i="42"/>
  <c r="L109" i="28"/>
  <c r="L109" i="54" s="1"/>
  <c r="H129" i="42"/>
  <c r="J130" i="42"/>
  <c r="I132" i="42"/>
  <c r="K113" i="28"/>
  <c r="G110" i="28"/>
  <c r="H130" i="42"/>
  <c r="J132" i="42"/>
  <c r="L128" i="42"/>
  <c r="L127" i="55" s="1"/>
  <c r="S127" i="55" s="1"/>
  <c r="J129" i="42"/>
  <c r="K132" i="42"/>
  <c r="H110" i="28"/>
  <c r="L132" i="42"/>
  <c r="L131" i="55" s="1"/>
  <c r="S131" i="55" s="1"/>
  <c r="I113" i="28"/>
  <c r="H128" i="42"/>
  <c r="J113" i="28"/>
  <c r="I128" i="42"/>
  <c r="I129" i="42"/>
  <c r="G130" i="42"/>
  <c r="J128" i="42"/>
  <c r="L113" i="28"/>
  <c r="L113" i="54" s="1"/>
  <c r="G109" i="28"/>
  <c r="L129" i="42"/>
  <c r="L128" i="55" s="1"/>
  <c r="S128" i="55" s="1"/>
  <c r="L110" i="28"/>
  <c r="L110" i="54" s="1"/>
  <c r="G128" i="42"/>
  <c r="J109" i="28"/>
  <c r="D171" i="28"/>
  <c r="D173" i="28"/>
  <c r="D169" i="28"/>
  <c r="D170" i="28"/>
  <c r="D172" i="28"/>
  <c r="X47" i="54"/>
  <c r="Y47" i="54" s="1"/>
  <c r="X75" i="54"/>
  <c r="Y75" i="54" s="1"/>
  <c r="X90" i="54"/>
  <c r="Y90" i="54" s="1"/>
  <c r="I216" i="53"/>
  <c r="U216" i="53" s="1"/>
  <c r="F195" i="53"/>
  <c r="R195" i="53" s="1"/>
  <c r="H201" i="53"/>
  <c r="T201" i="53" s="1"/>
  <c r="J173" i="53"/>
  <c r="V173" i="53" s="1"/>
  <c r="G180" i="53"/>
  <c r="S180" i="53" s="1"/>
  <c r="I158" i="53"/>
  <c r="U158" i="53" s="1"/>
  <c r="F147" i="53"/>
  <c r="R147" i="53" s="1"/>
  <c r="H133" i="53"/>
  <c r="U133" i="53" s="1"/>
  <c r="H119" i="53"/>
  <c r="U119" i="53" s="1"/>
  <c r="H99" i="53"/>
  <c r="U99" i="53" s="1"/>
  <c r="H87" i="53"/>
  <c r="U87" i="53" s="1"/>
  <c r="J64" i="53"/>
  <c r="V64" i="53" s="1"/>
  <c r="R52" i="53"/>
  <c r="F39" i="53"/>
  <c r="R39" i="53" s="1"/>
  <c r="F27" i="53"/>
  <c r="R27" i="53" s="1"/>
  <c r="F15" i="53"/>
  <c r="R15" i="53" s="1"/>
  <c r="G123" i="53"/>
  <c r="T123" i="53" s="1"/>
  <c r="R48" i="53"/>
  <c r="F92" i="53"/>
  <c r="S92" i="53" s="1"/>
  <c r="J198" i="53"/>
  <c r="V198" i="53" s="1"/>
  <c r="F36" i="53"/>
  <c r="R36" i="53" s="1"/>
  <c r="H214" i="53"/>
  <c r="T214" i="53" s="1"/>
  <c r="H24" i="53"/>
  <c r="T24" i="53" s="1"/>
  <c r="F172" i="53"/>
  <c r="R172" i="53" s="1"/>
  <c r="E13" i="53"/>
  <c r="Q13" i="53" s="1"/>
  <c r="E97" i="53"/>
  <c r="H172" i="53"/>
  <c r="T172" i="53" s="1"/>
  <c r="H25" i="53"/>
  <c r="T25" i="53" s="1"/>
  <c r="F194" i="53"/>
  <c r="R194" i="53" s="1"/>
  <c r="E14" i="53"/>
  <c r="Q14" i="53" s="1"/>
  <c r="F64" i="53"/>
  <c r="R64" i="53" s="1"/>
  <c r="H194" i="53"/>
  <c r="T194" i="53" s="1"/>
  <c r="H38" i="53"/>
  <c r="T38" i="53" s="1"/>
  <c r="H14" i="53"/>
  <c r="T14" i="53" s="1"/>
  <c r="G201" i="53"/>
  <c r="S201" i="53" s="1"/>
  <c r="J216" i="53"/>
  <c r="V216" i="53" s="1"/>
  <c r="G195" i="53"/>
  <c r="S195" i="53" s="1"/>
  <c r="I201" i="53"/>
  <c r="U201" i="53" s="1"/>
  <c r="F174" i="53"/>
  <c r="R174" i="53" s="1"/>
  <c r="H180" i="53"/>
  <c r="T180" i="53" s="1"/>
  <c r="J158" i="53"/>
  <c r="V158" i="53" s="1"/>
  <c r="G147" i="53"/>
  <c r="S147" i="53" s="1"/>
  <c r="E134" i="53"/>
  <c r="R134" i="53" s="1"/>
  <c r="E120" i="53"/>
  <c r="R120" i="53" s="1"/>
  <c r="E100" i="53"/>
  <c r="R100" i="53" s="1"/>
  <c r="E88" i="53"/>
  <c r="R88" i="53" s="1"/>
  <c r="F65" i="53"/>
  <c r="R65" i="53" s="1"/>
  <c r="F52" i="53"/>
  <c r="S52" i="53" s="1"/>
  <c r="G39" i="53"/>
  <c r="S39" i="53" s="1"/>
  <c r="G27" i="53"/>
  <c r="S27" i="53" s="1"/>
  <c r="G15" i="53"/>
  <c r="S15" i="53" s="1"/>
  <c r="E35" i="53"/>
  <c r="Q35" i="53" s="1"/>
  <c r="G198" i="53"/>
  <c r="S198" i="53" s="1"/>
  <c r="G35" i="53"/>
  <c r="S35" i="53" s="1"/>
  <c r="H23" i="53"/>
  <c r="T23" i="53" s="1"/>
  <c r="G104" i="53"/>
  <c r="T104" i="53" s="1"/>
  <c r="J177" i="53"/>
  <c r="V177" i="53" s="1"/>
  <c r="S131" i="53"/>
  <c r="G157" i="53"/>
  <c r="S157" i="53" s="1"/>
  <c r="H117" i="53"/>
  <c r="U117" i="53" s="1"/>
  <c r="I157" i="53"/>
  <c r="U157" i="53" s="1"/>
  <c r="E132" i="53"/>
  <c r="R132" i="53" s="1"/>
  <c r="F98" i="53"/>
  <c r="S98" i="53" s="1"/>
  <c r="H13" i="53"/>
  <c r="T13" i="53" s="1"/>
  <c r="G132" i="53"/>
  <c r="T132" i="53" s="1"/>
  <c r="H132" i="53"/>
  <c r="U132" i="53" s="1"/>
  <c r="G38" i="53"/>
  <c r="S38" i="53" s="1"/>
  <c r="I194" i="53"/>
  <c r="U194" i="53" s="1"/>
  <c r="F217" i="53"/>
  <c r="R217" i="53" s="1"/>
  <c r="H195" i="53"/>
  <c r="T195" i="53" s="1"/>
  <c r="J201" i="53"/>
  <c r="V201" i="53" s="1"/>
  <c r="G174" i="53"/>
  <c r="S174" i="53" s="1"/>
  <c r="I180" i="53"/>
  <c r="U180" i="53" s="1"/>
  <c r="F159" i="53"/>
  <c r="R159" i="53" s="1"/>
  <c r="H147" i="53"/>
  <c r="T147" i="53" s="1"/>
  <c r="S134" i="53"/>
  <c r="F120" i="53"/>
  <c r="S120" i="53" s="1"/>
  <c r="F100" i="53"/>
  <c r="S100" i="53" s="1"/>
  <c r="F88" i="53"/>
  <c r="S88" i="53" s="1"/>
  <c r="G65" i="53"/>
  <c r="S65" i="53" s="1"/>
  <c r="G52" i="53"/>
  <c r="T52" i="53" s="1"/>
  <c r="H39" i="53"/>
  <c r="T39" i="53" s="1"/>
  <c r="H27" i="53"/>
  <c r="T27" i="53" s="1"/>
  <c r="H15" i="53"/>
  <c r="T15" i="53" s="1"/>
  <c r="E23" i="53"/>
  <c r="Q23" i="53" s="1"/>
  <c r="I204" i="53"/>
  <c r="U204" i="53" s="1"/>
  <c r="F48" i="53"/>
  <c r="S48" i="53" s="1"/>
  <c r="G220" i="53"/>
  <c r="S220" i="53" s="1"/>
  <c r="E24" i="53"/>
  <c r="Q24" i="53" s="1"/>
  <c r="F199" i="53"/>
  <c r="R199" i="53" s="1"/>
  <c r="F97" i="53"/>
  <c r="S97" i="53" s="1"/>
  <c r="G178" i="53"/>
  <c r="S178" i="53" s="1"/>
  <c r="E37" i="53"/>
  <c r="Q37" i="53" s="1"/>
  <c r="J199" i="53"/>
  <c r="V199" i="53" s="1"/>
  <c r="F50" i="53"/>
  <c r="S50" i="53" s="1"/>
  <c r="F157" i="53"/>
  <c r="G118" i="53"/>
  <c r="T118" i="53" s="1"/>
  <c r="H179" i="53"/>
  <c r="T179" i="53" s="1"/>
  <c r="G64" i="53"/>
  <c r="S64" i="53" s="1"/>
  <c r="H173" i="53"/>
  <c r="T173" i="53" s="1"/>
  <c r="G99" i="53"/>
  <c r="T99" i="53" s="1"/>
  <c r="G217" i="53"/>
  <c r="S217" i="53" s="1"/>
  <c r="I195" i="53"/>
  <c r="U195" i="53" s="1"/>
  <c r="F202" i="53"/>
  <c r="R202" i="53" s="1"/>
  <c r="H174" i="53"/>
  <c r="T174" i="53" s="1"/>
  <c r="J180" i="53"/>
  <c r="V180" i="53" s="1"/>
  <c r="G159" i="53"/>
  <c r="S159" i="53" s="1"/>
  <c r="I147" i="53"/>
  <c r="U147" i="53" s="1"/>
  <c r="G134" i="53"/>
  <c r="T134" i="53" s="1"/>
  <c r="G120" i="53"/>
  <c r="T120" i="53" s="1"/>
  <c r="G100" i="53"/>
  <c r="T100" i="53" s="1"/>
  <c r="G88" i="53"/>
  <c r="T88" i="53" s="1"/>
  <c r="H65" i="53"/>
  <c r="T65" i="53" s="1"/>
  <c r="E53" i="53"/>
  <c r="Q53" i="53" s="1"/>
  <c r="E40" i="53"/>
  <c r="Q40" i="53" s="1"/>
  <c r="E28" i="53"/>
  <c r="Q28" i="53" s="1"/>
  <c r="E16" i="53"/>
  <c r="Q16" i="53" s="1"/>
  <c r="J161" i="53"/>
  <c r="V161" i="53" s="1"/>
  <c r="E124" i="53"/>
  <c r="R124" i="53" s="1"/>
  <c r="H177" i="53"/>
  <c r="T177" i="53" s="1"/>
  <c r="E49" i="53"/>
  <c r="Q49" i="53" s="1"/>
  <c r="I220" i="53"/>
  <c r="U220" i="53" s="1"/>
  <c r="F12" i="53"/>
  <c r="R12" i="53" s="1"/>
  <c r="I62" i="53"/>
  <c r="U62" i="53" s="1"/>
  <c r="F193" i="53"/>
  <c r="E50" i="53"/>
  <c r="Q50" i="53" s="1"/>
  <c r="G172" i="53"/>
  <c r="S172" i="53" s="1"/>
  <c r="I172" i="53"/>
  <c r="U172" i="53" s="1"/>
  <c r="J63" i="53"/>
  <c r="V63" i="53" s="1"/>
  <c r="I200" i="53"/>
  <c r="U200" i="53" s="1"/>
  <c r="G26" i="53"/>
  <c r="S26" i="53" s="1"/>
  <c r="G216" i="53"/>
  <c r="S216" i="53" s="1"/>
  <c r="E39" i="53"/>
  <c r="Q39" i="53" s="1"/>
  <c r="H217" i="53"/>
  <c r="T217" i="53" s="1"/>
  <c r="J195" i="53"/>
  <c r="V195" i="53" s="1"/>
  <c r="G202" i="53"/>
  <c r="S202" i="53" s="1"/>
  <c r="I174" i="53"/>
  <c r="U174" i="53" s="1"/>
  <c r="F181" i="53"/>
  <c r="R181" i="53" s="1"/>
  <c r="H159" i="53"/>
  <c r="T159" i="53" s="1"/>
  <c r="J147" i="53"/>
  <c r="V147" i="53" s="1"/>
  <c r="H134" i="53"/>
  <c r="U134" i="53" s="1"/>
  <c r="H120" i="53"/>
  <c r="U120" i="53" s="1"/>
  <c r="H100" i="53"/>
  <c r="U100" i="53" s="1"/>
  <c r="H88" i="53"/>
  <c r="U88" i="53" s="1"/>
  <c r="I65" i="53"/>
  <c r="U65" i="53" s="1"/>
  <c r="R53" i="53"/>
  <c r="F40" i="53"/>
  <c r="R40" i="53" s="1"/>
  <c r="F28" i="53"/>
  <c r="R28" i="53" s="1"/>
  <c r="F16" i="53"/>
  <c r="R16" i="53" s="1"/>
  <c r="E17" i="53"/>
  <c r="Q17" i="53" s="1"/>
  <c r="E48" i="53"/>
  <c r="Q48" i="53" s="1"/>
  <c r="H183" i="53"/>
  <c r="T183" i="53" s="1"/>
  <c r="J66" i="53"/>
  <c r="V66" i="53" s="1"/>
  <c r="I198" i="53"/>
  <c r="U198" i="53" s="1"/>
  <c r="G124" i="53"/>
  <c r="T124" i="53" s="1"/>
  <c r="G184" i="53"/>
  <c r="S184" i="53" s="1"/>
  <c r="F49" i="53"/>
  <c r="S49" i="53" s="1"/>
  <c r="H199" i="53"/>
  <c r="T199" i="53" s="1"/>
  <c r="H85" i="53"/>
  <c r="U85" i="53" s="1"/>
  <c r="I178" i="53"/>
  <c r="U178" i="53" s="1"/>
  <c r="F13" i="53"/>
  <c r="R13" i="53" s="1"/>
  <c r="H63" i="53"/>
  <c r="T63" i="53" s="1"/>
  <c r="G13" i="53"/>
  <c r="S13" i="53" s="1"/>
  <c r="H215" i="53"/>
  <c r="T215" i="53" s="1"/>
  <c r="E26" i="53"/>
  <c r="Q26" i="53" s="1"/>
  <c r="J215" i="53"/>
  <c r="V215" i="53" s="1"/>
  <c r="I146" i="53"/>
  <c r="U146" i="53" s="1"/>
  <c r="G87" i="53"/>
  <c r="T87" i="53" s="1"/>
  <c r="I217" i="53"/>
  <c r="U217" i="53" s="1"/>
  <c r="F196" i="53"/>
  <c r="R196" i="53" s="1"/>
  <c r="H202" i="53"/>
  <c r="T202" i="53" s="1"/>
  <c r="J174" i="53"/>
  <c r="V174" i="53" s="1"/>
  <c r="G181" i="53"/>
  <c r="S181" i="53" s="1"/>
  <c r="I159" i="53"/>
  <c r="U159" i="53" s="1"/>
  <c r="F148" i="53"/>
  <c r="R148" i="53" s="1"/>
  <c r="E135" i="53"/>
  <c r="R135" i="53" s="1"/>
  <c r="E121" i="53"/>
  <c r="R121" i="53" s="1"/>
  <c r="E101" i="53"/>
  <c r="R101" i="53" s="1"/>
  <c r="E89" i="53"/>
  <c r="R89" i="53" s="1"/>
  <c r="J65" i="53"/>
  <c r="V65" i="53" s="1"/>
  <c r="F53" i="53"/>
  <c r="S53" i="53" s="1"/>
  <c r="G40" i="53"/>
  <c r="S40" i="53" s="1"/>
  <c r="G28" i="53"/>
  <c r="S28" i="53" s="1"/>
  <c r="G16" i="53"/>
  <c r="S16" i="53" s="1"/>
  <c r="G103" i="53"/>
  <c r="T103" i="53" s="1"/>
  <c r="F35" i="53"/>
  <c r="R35" i="53" s="1"/>
  <c r="F220" i="53"/>
  <c r="R220" i="53" s="1"/>
  <c r="F104" i="53"/>
  <c r="S104" i="53" s="1"/>
  <c r="H162" i="53"/>
  <c r="T162" i="53" s="1"/>
  <c r="I162" i="53"/>
  <c r="U162" i="53" s="1"/>
  <c r="F117" i="53"/>
  <c r="S117" i="53" s="1"/>
  <c r="I145" i="53"/>
  <c r="U145" i="53" s="1"/>
  <c r="H131" i="53"/>
  <c r="U131" i="53" s="1"/>
  <c r="E131" i="53"/>
  <c r="E118" i="53"/>
  <c r="R118" i="53" s="1"/>
  <c r="F179" i="53"/>
  <c r="R179" i="53" s="1"/>
  <c r="G86" i="53"/>
  <c r="T86" i="53" s="1"/>
  <c r="F171" i="53"/>
  <c r="F51" i="53"/>
  <c r="S51" i="53" s="1"/>
  <c r="F201" i="53"/>
  <c r="R201" i="53" s="1"/>
  <c r="J217" i="53"/>
  <c r="V217" i="53" s="1"/>
  <c r="G196" i="53"/>
  <c r="S196" i="53" s="1"/>
  <c r="I202" i="53"/>
  <c r="U202" i="53" s="1"/>
  <c r="F175" i="53"/>
  <c r="R175" i="53" s="1"/>
  <c r="H181" i="53"/>
  <c r="T181" i="53" s="1"/>
  <c r="J159" i="53"/>
  <c r="V159" i="53" s="1"/>
  <c r="G148" i="53"/>
  <c r="S148" i="53" s="1"/>
  <c r="S135" i="53"/>
  <c r="F121" i="53"/>
  <c r="S121" i="53" s="1"/>
  <c r="F101" i="53"/>
  <c r="S101" i="53" s="1"/>
  <c r="F89" i="53"/>
  <c r="S89" i="53" s="1"/>
  <c r="F66" i="53"/>
  <c r="R66" i="53" s="1"/>
  <c r="G53" i="53"/>
  <c r="T53" i="53" s="1"/>
  <c r="H40" i="53"/>
  <c r="T40" i="53" s="1"/>
  <c r="H28" i="53"/>
  <c r="T28" i="53" s="1"/>
  <c r="H16" i="53"/>
  <c r="T16" i="53" s="1"/>
  <c r="E29" i="53"/>
  <c r="Q29" i="53" s="1"/>
  <c r="E11" i="53"/>
  <c r="Q11" i="53" s="1"/>
  <c r="J219" i="53"/>
  <c r="V219" i="53" s="1"/>
  <c r="F11" i="53"/>
  <c r="R11" i="53" s="1"/>
  <c r="F162" i="53"/>
  <c r="R162" i="53" s="1"/>
  <c r="J183" i="53"/>
  <c r="V183" i="53" s="1"/>
  <c r="G138" i="53"/>
  <c r="T138" i="53" s="1"/>
  <c r="R49" i="53"/>
  <c r="F178" i="53"/>
  <c r="R178" i="53" s="1"/>
  <c r="G49" i="53"/>
  <c r="T49" i="53" s="1"/>
  <c r="I199" i="53"/>
  <c r="U199" i="53" s="1"/>
  <c r="G63" i="53"/>
  <c r="S63" i="53" s="1"/>
  <c r="H171" i="53"/>
  <c r="T171" i="53" s="1"/>
  <c r="F86" i="53"/>
  <c r="S86" i="53" s="1"/>
  <c r="F146" i="53"/>
  <c r="R146" i="53" s="1"/>
  <c r="G146" i="53"/>
  <c r="S146" i="53" s="1"/>
  <c r="E133" i="53"/>
  <c r="R133" i="53" s="1"/>
  <c r="G158" i="53"/>
  <c r="S158" i="53" s="1"/>
  <c r="I64" i="53"/>
  <c r="U64" i="53" s="1"/>
  <c r="F218" i="53"/>
  <c r="R218" i="53" s="1"/>
  <c r="H196" i="53"/>
  <c r="T196" i="53" s="1"/>
  <c r="J202" i="53"/>
  <c r="V202" i="53" s="1"/>
  <c r="G175" i="53"/>
  <c r="S175" i="53" s="1"/>
  <c r="I181" i="53"/>
  <c r="U181" i="53" s="1"/>
  <c r="F160" i="53"/>
  <c r="R160" i="53" s="1"/>
  <c r="H148" i="53"/>
  <c r="T148" i="53" s="1"/>
  <c r="G135" i="53"/>
  <c r="T135" i="53" s="1"/>
  <c r="G121" i="53"/>
  <c r="T121" i="53" s="1"/>
  <c r="G101" i="53"/>
  <c r="T101" i="53" s="1"/>
  <c r="G89" i="53"/>
  <c r="T89" i="53" s="1"/>
  <c r="G66" i="53"/>
  <c r="S66" i="53" s="1"/>
  <c r="E54" i="53"/>
  <c r="Q54" i="53" s="1"/>
  <c r="E41" i="53"/>
  <c r="Q41" i="53" s="1"/>
  <c r="F73" i="53"/>
  <c r="V204" i="53"/>
  <c r="G48" i="53"/>
  <c r="T48" i="53" s="1"/>
  <c r="H193" i="53"/>
  <c r="T193" i="53" s="1"/>
  <c r="H124" i="53"/>
  <c r="U124" i="53" s="1"/>
  <c r="J193" i="53"/>
  <c r="V193" i="53" s="1"/>
  <c r="G131" i="53"/>
  <c r="T131" i="53" s="1"/>
  <c r="H157" i="53"/>
  <c r="T157" i="53" s="1"/>
  <c r="E117" i="53"/>
  <c r="J178" i="53"/>
  <c r="V178" i="53" s="1"/>
  <c r="H200" i="53"/>
  <c r="T200" i="53" s="1"/>
  <c r="E119" i="53"/>
  <c r="R119" i="53" s="1"/>
  <c r="F180" i="53"/>
  <c r="R180" i="53" s="1"/>
  <c r="G218" i="53"/>
  <c r="S218" i="53" s="1"/>
  <c r="I196" i="53"/>
  <c r="U196" i="53" s="1"/>
  <c r="F203" i="53"/>
  <c r="R203" i="53" s="1"/>
  <c r="H175" i="53"/>
  <c r="T175" i="53" s="1"/>
  <c r="J181" i="53"/>
  <c r="V181" i="53" s="1"/>
  <c r="G160" i="53"/>
  <c r="S160" i="53" s="1"/>
  <c r="I148" i="53"/>
  <c r="U148" i="53" s="1"/>
  <c r="H135" i="53"/>
  <c r="U135" i="53" s="1"/>
  <c r="H121" i="53"/>
  <c r="U121" i="53" s="1"/>
  <c r="H101" i="53"/>
  <c r="U101" i="53" s="1"/>
  <c r="H89" i="53"/>
  <c r="U89" i="53" s="1"/>
  <c r="H66" i="53"/>
  <c r="T66" i="53" s="1"/>
  <c r="R54" i="53"/>
  <c r="F41" i="53"/>
  <c r="R41" i="53" s="1"/>
  <c r="F29" i="53"/>
  <c r="R29" i="53" s="1"/>
  <c r="F17" i="53"/>
  <c r="R17" i="53" s="1"/>
  <c r="H123" i="53"/>
  <c r="U123" i="53" s="1"/>
  <c r="E138" i="53"/>
  <c r="R138" i="53" s="1"/>
  <c r="G162" i="53"/>
  <c r="S162" i="53" s="1"/>
  <c r="G62" i="53"/>
  <c r="S62" i="53" s="1"/>
  <c r="I193" i="53"/>
  <c r="U193" i="53" s="1"/>
  <c r="G24" i="53"/>
  <c r="S24" i="53" s="1"/>
  <c r="G213" i="53"/>
  <c r="S213" i="53" s="1"/>
  <c r="F63" i="53"/>
  <c r="R63" i="53" s="1"/>
  <c r="F215" i="53"/>
  <c r="R215" i="53" s="1"/>
  <c r="G25" i="53"/>
  <c r="S25" i="53" s="1"/>
  <c r="F213" i="53"/>
  <c r="E38" i="53"/>
  <c r="Q38" i="53" s="1"/>
  <c r="F173" i="53"/>
  <c r="R173" i="53" s="1"/>
  <c r="E87" i="53"/>
  <c r="R87" i="53" s="1"/>
  <c r="J179" i="53"/>
  <c r="V179" i="53" s="1"/>
  <c r="E52" i="53"/>
  <c r="Q52" i="53" s="1"/>
  <c r="H218" i="53"/>
  <c r="T218" i="53" s="1"/>
  <c r="J196" i="53"/>
  <c r="V196" i="53" s="1"/>
  <c r="G203" i="53"/>
  <c r="S203" i="53" s="1"/>
  <c r="I175" i="53"/>
  <c r="U175" i="53" s="1"/>
  <c r="F182" i="53"/>
  <c r="R182" i="53" s="1"/>
  <c r="H160" i="53"/>
  <c r="T160" i="53" s="1"/>
  <c r="J148" i="53"/>
  <c r="V148" i="53" s="1"/>
  <c r="E136" i="53"/>
  <c r="R136" i="53" s="1"/>
  <c r="E122" i="53"/>
  <c r="R122" i="53" s="1"/>
  <c r="E102" i="53"/>
  <c r="R102" i="53" s="1"/>
  <c r="E90" i="53"/>
  <c r="R90" i="53" s="1"/>
  <c r="I66" i="53"/>
  <c r="U66" i="53" s="1"/>
  <c r="F54" i="53"/>
  <c r="S54" i="53" s="1"/>
  <c r="G41" i="53"/>
  <c r="S41" i="53" s="1"/>
  <c r="G29" i="53"/>
  <c r="S29" i="53" s="1"/>
  <c r="G17" i="53"/>
  <c r="S17" i="53" s="1"/>
  <c r="H91" i="53"/>
  <c r="U91" i="53" s="1"/>
  <c r="I183" i="53"/>
  <c r="U183" i="53" s="1"/>
  <c r="F62" i="53"/>
  <c r="R62" i="53" s="1"/>
  <c r="F184" i="53"/>
  <c r="R184" i="53" s="1"/>
  <c r="H62" i="53"/>
  <c r="T62" i="53" s="1"/>
  <c r="G199" i="53"/>
  <c r="S199" i="53" s="1"/>
  <c r="J62" i="53"/>
  <c r="V62" i="53" s="1"/>
  <c r="J214" i="53"/>
  <c r="V214" i="53" s="1"/>
  <c r="F25" i="53"/>
  <c r="R25" i="53" s="1"/>
  <c r="G215" i="53"/>
  <c r="S215" i="53" s="1"/>
  <c r="I63" i="53"/>
  <c r="U63" i="53" s="1"/>
  <c r="G179" i="53"/>
  <c r="S179" i="53" s="1"/>
  <c r="H86" i="53"/>
  <c r="U86" i="53" s="1"/>
  <c r="H146" i="53"/>
  <c r="T146" i="53" s="1"/>
  <c r="F119" i="53"/>
  <c r="S119" i="53" s="1"/>
  <c r="G119" i="53"/>
  <c r="T119" i="53" s="1"/>
  <c r="I218" i="53"/>
  <c r="U218" i="53" s="1"/>
  <c r="F197" i="53"/>
  <c r="R197" i="53" s="1"/>
  <c r="H203" i="53"/>
  <c r="T203" i="53" s="1"/>
  <c r="J175" i="53"/>
  <c r="V175" i="53" s="1"/>
  <c r="G182" i="53"/>
  <c r="S182" i="53" s="1"/>
  <c r="I160" i="53"/>
  <c r="U160" i="53" s="1"/>
  <c r="F149" i="53"/>
  <c r="R149" i="53" s="1"/>
  <c r="S136" i="53"/>
  <c r="F122" i="53"/>
  <c r="S122" i="53" s="1"/>
  <c r="F102" i="53"/>
  <c r="S102" i="53" s="1"/>
  <c r="F90" i="53"/>
  <c r="S90" i="53" s="1"/>
  <c r="G61" i="53"/>
  <c r="S61" i="53" s="1"/>
  <c r="G54" i="53"/>
  <c r="T54" i="53" s="1"/>
  <c r="H41" i="53"/>
  <c r="T41" i="53" s="1"/>
  <c r="H29" i="53"/>
  <c r="T29" i="53" s="1"/>
  <c r="H17" i="53"/>
  <c r="T17" i="53" s="1"/>
  <c r="H103" i="53"/>
  <c r="U103" i="53" s="1"/>
  <c r="H150" i="53"/>
  <c r="T150" i="53" s="1"/>
  <c r="H35" i="53"/>
  <c r="T35" i="53" s="1"/>
  <c r="H220" i="53"/>
  <c r="T220" i="53" s="1"/>
  <c r="F24" i="53"/>
  <c r="R24" i="53" s="1"/>
  <c r="J220" i="53"/>
  <c r="V220" i="53" s="1"/>
  <c r="H36" i="53"/>
  <c r="T36" i="53" s="1"/>
  <c r="H213" i="53"/>
  <c r="T213" i="53" s="1"/>
  <c r="R50" i="53"/>
  <c r="F200" i="53"/>
  <c r="R200" i="53" s="1"/>
  <c r="H37" i="53"/>
  <c r="T37" i="53" s="1"/>
  <c r="I215" i="53"/>
  <c r="U215" i="53" s="1"/>
  <c r="R51" i="53"/>
  <c r="G173" i="53"/>
  <c r="S173" i="53" s="1"/>
  <c r="G14" i="53"/>
  <c r="S14" i="53" s="1"/>
  <c r="F99" i="53"/>
  <c r="S99" i="53" s="1"/>
  <c r="J146" i="53"/>
  <c r="V146" i="53" s="1"/>
  <c r="J218" i="53"/>
  <c r="V218" i="53" s="1"/>
  <c r="G197" i="53"/>
  <c r="S197" i="53" s="1"/>
  <c r="I203" i="53"/>
  <c r="U203" i="53" s="1"/>
  <c r="F176" i="53"/>
  <c r="R176" i="53" s="1"/>
  <c r="H182" i="53"/>
  <c r="T182" i="53" s="1"/>
  <c r="J160" i="53"/>
  <c r="V160" i="53" s="1"/>
  <c r="G149" i="53"/>
  <c r="S149" i="53" s="1"/>
  <c r="G136" i="53"/>
  <c r="T136" i="53" s="1"/>
  <c r="G122" i="53"/>
  <c r="T122" i="53" s="1"/>
  <c r="G102" i="53"/>
  <c r="T102" i="53" s="1"/>
  <c r="G90" i="53"/>
  <c r="T90" i="53" s="1"/>
  <c r="H61" i="53"/>
  <c r="T61" i="53" s="1"/>
  <c r="R47" i="53"/>
  <c r="F34" i="53"/>
  <c r="R34" i="53" s="1"/>
  <c r="F22" i="53"/>
  <c r="R22" i="53" s="1"/>
  <c r="F10" i="53"/>
  <c r="R10" i="53" s="1"/>
  <c r="H137" i="53"/>
  <c r="U137" i="53" s="1"/>
  <c r="E104" i="53"/>
  <c r="R104" i="53" s="1"/>
  <c r="S138" i="53"/>
  <c r="H11" i="53"/>
  <c r="T11" i="53" s="1"/>
  <c r="G92" i="53"/>
  <c r="T92" i="53" s="1"/>
  <c r="G145" i="53"/>
  <c r="S145" i="53" s="1"/>
  <c r="H145" i="53"/>
  <c r="T145" i="53" s="1"/>
  <c r="G97" i="53"/>
  <c r="T97" i="53" s="1"/>
  <c r="J145" i="53"/>
  <c r="V145" i="53" s="1"/>
  <c r="F145" i="53"/>
  <c r="E98" i="53"/>
  <c r="R98" i="53" s="1"/>
  <c r="I171" i="53"/>
  <c r="U171" i="53" s="1"/>
  <c r="H118" i="53"/>
  <c r="U118" i="53" s="1"/>
  <c r="F158" i="53"/>
  <c r="R158" i="53" s="1"/>
  <c r="G51" i="53"/>
  <c r="T51" i="53" s="1"/>
  <c r="J194" i="53"/>
  <c r="V194" i="53" s="1"/>
  <c r="F219" i="53"/>
  <c r="R219" i="53" s="1"/>
  <c r="H197" i="53"/>
  <c r="T197" i="53" s="1"/>
  <c r="J203" i="53"/>
  <c r="V203" i="53" s="1"/>
  <c r="G176" i="53"/>
  <c r="S176" i="53" s="1"/>
  <c r="I182" i="53"/>
  <c r="U182" i="53" s="1"/>
  <c r="F161" i="53"/>
  <c r="R161" i="53" s="1"/>
  <c r="H149" i="53"/>
  <c r="T149" i="53" s="1"/>
  <c r="H136" i="53"/>
  <c r="U136" i="53" s="1"/>
  <c r="H122" i="53"/>
  <c r="U122" i="53" s="1"/>
  <c r="H102" i="53"/>
  <c r="U102" i="53" s="1"/>
  <c r="H90" i="53"/>
  <c r="U90" i="53" s="1"/>
  <c r="I61" i="53"/>
  <c r="U61" i="53" s="1"/>
  <c r="F47" i="53"/>
  <c r="S47" i="53" s="1"/>
  <c r="G34" i="53"/>
  <c r="S34" i="53" s="1"/>
  <c r="G22" i="53"/>
  <c r="S22" i="53" s="1"/>
  <c r="G10" i="53"/>
  <c r="S10" i="53" s="1"/>
  <c r="F177" i="53"/>
  <c r="R177" i="53" s="1"/>
  <c r="G23" i="53"/>
  <c r="S23" i="53" s="1"/>
  <c r="G193" i="53"/>
  <c r="S193" i="53" s="1"/>
  <c r="E36" i="53"/>
  <c r="Q36" i="53" s="1"/>
  <c r="G214" i="53"/>
  <c r="S214" i="53" s="1"/>
  <c r="G36" i="53"/>
  <c r="S36" i="53" s="1"/>
  <c r="G12" i="53"/>
  <c r="S12" i="53" s="1"/>
  <c r="I214" i="53"/>
  <c r="U214" i="53" s="1"/>
  <c r="H12" i="53"/>
  <c r="T12" i="53" s="1"/>
  <c r="E25" i="53"/>
  <c r="Q25" i="53" s="1"/>
  <c r="I213" i="53"/>
  <c r="U213" i="53" s="1"/>
  <c r="G37" i="53"/>
  <c r="S37" i="53" s="1"/>
  <c r="G200" i="53"/>
  <c r="S200" i="53" s="1"/>
  <c r="E51" i="53"/>
  <c r="Q51" i="53" s="1"/>
  <c r="G194" i="53"/>
  <c r="S194" i="53" s="1"/>
  <c r="E99" i="53"/>
  <c r="R99" i="53" s="1"/>
  <c r="F87" i="53"/>
  <c r="S87" i="53" s="1"/>
  <c r="H158" i="53"/>
  <c r="T158" i="53" s="1"/>
  <c r="E15" i="53"/>
  <c r="Q15" i="53" s="1"/>
  <c r="G219" i="53"/>
  <c r="S219" i="53" s="1"/>
  <c r="I197" i="53"/>
  <c r="U197" i="53" s="1"/>
  <c r="F204" i="53"/>
  <c r="R204" i="53" s="1"/>
  <c r="H176" i="53"/>
  <c r="T176" i="53" s="1"/>
  <c r="J182" i="53"/>
  <c r="V182" i="53" s="1"/>
  <c r="G161" i="53"/>
  <c r="S161" i="53" s="1"/>
  <c r="I149" i="53"/>
  <c r="U149" i="53" s="1"/>
  <c r="E137" i="53"/>
  <c r="R137" i="53" s="1"/>
  <c r="E123" i="53"/>
  <c r="R123" i="53" s="1"/>
  <c r="E103" i="53"/>
  <c r="R103" i="53" s="1"/>
  <c r="E91" i="53"/>
  <c r="R91" i="53" s="1"/>
  <c r="J61" i="53"/>
  <c r="V61" i="53" s="1"/>
  <c r="G47" i="53"/>
  <c r="T47" i="53" s="1"/>
  <c r="H34" i="53"/>
  <c r="T34" i="53" s="1"/>
  <c r="H22" i="53"/>
  <c r="T22" i="53" s="1"/>
  <c r="H10" i="53"/>
  <c r="T10" i="53" s="1"/>
  <c r="G150" i="53"/>
  <c r="S150" i="53" s="1"/>
  <c r="E92" i="53"/>
  <c r="R92" i="53" s="1"/>
  <c r="I150" i="53"/>
  <c r="U150" i="53" s="1"/>
  <c r="J150" i="53"/>
  <c r="V150" i="53" s="1"/>
  <c r="H92" i="53"/>
  <c r="U92" i="53" s="1"/>
  <c r="J162" i="53"/>
  <c r="V162" i="53" s="1"/>
  <c r="G85" i="53"/>
  <c r="T85" i="53" s="1"/>
  <c r="J184" i="53"/>
  <c r="V184" i="53" s="1"/>
  <c r="F37" i="53"/>
  <c r="R37" i="53" s="1"/>
  <c r="J213" i="53"/>
  <c r="V213" i="53" s="1"/>
  <c r="G50" i="53"/>
  <c r="T50" i="53" s="1"/>
  <c r="J172" i="53"/>
  <c r="V172" i="53" s="1"/>
  <c r="F26" i="53"/>
  <c r="R26" i="53" s="1"/>
  <c r="F216" i="53"/>
  <c r="R216" i="53" s="1"/>
  <c r="H26" i="53"/>
  <c r="T26" i="53" s="1"/>
  <c r="I173" i="53"/>
  <c r="U173" i="53" s="1"/>
  <c r="H219" i="53"/>
  <c r="T219" i="53" s="1"/>
  <c r="J197" i="53"/>
  <c r="V197" i="53" s="1"/>
  <c r="G204" i="53"/>
  <c r="S204" i="53" s="1"/>
  <c r="I176" i="53"/>
  <c r="U176" i="53" s="1"/>
  <c r="F183" i="53"/>
  <c r="R183" i="53" s="1"/>
  <c r="H161" i="53"/>
  <c r="T161" i="53" s="1"/>
  <c r="J149" i="53"/>
  <c r="V149" i="53" s="1"/>
  <c r="S137" i="53"/>
  <c r="F123" i="53"/>
  <c r="S123" i="53" s="1"/>
  <c r="F103" i="53"/>
  <c r="S103" i="53" s="1"/>
  <c r="F91" i="53"/>
  <c r="S91" i="53" s="1"/>
  <c r="F61" i="53"/>
  <c r="E47" i="53"/>
  <c r="E34" i="53"/>
  <c r="E22" i="53"/>
  <c r="E10" i="53"/>
  <c r="I219" i="53"/>
  <c r="U219" i="53" s="1"/>
  <c r="F198" i="53"/>
  <c r="R198" i="53" s="1"/>
  <c r="H204" i="53"/>
  <c r="T204" i="53" s="1"/>
  <c r="J176" i="53"/>
  <c r="V176" i="53" s="1"/>
  <c r="G183" i="53"/>
  <c r="S183" i="53" s="1"/>
  <c r="I161" i="53"/>
  <c r="U161" i="53" s="1"/>
  <c r="F150" i="53"/>
  <c r="R150" i="53" s="1"/>
  <c r="G137" i="53"/>
  <c r="T137" i="53" s="1"/>
  <c r="G91" i="53"/>
  <c r="T91" i="53" s="1"/>
  <c r="F23" i="53"/>
  <c r="R23" i="53" s="1"/>
  <c r="H198" i="53"/>
  <c r="T198" i="53" s="1"/>
  <c r="G11" i="53"/>
  <c r="S11" i="53" s="1"/>
  <c r="F124" i="53"/>
  <c r="S124" i="53" s="1"/>
  <c r="I177" i="53"/>
  <c r="U177" i="53" s="1"/>
  <c r="H104" i="53"/>
  <c r="U104" i="53" s="1"/>
  <c r="H184" i="53"/>
  <c r="T184" i="53" s="1"/>
  <c r="G117" i="53"/>
  <c r="T117" i="53" s="1"/>
  <c r="H178" i="53"/>
  <c r="T178" i="53" s="1"/>
  <c r="E85" i="53"/>
  <c r="J157" i="53"/>
  <c r="V157" i="53" s="1"/>
  <c r="F118" i="53"/>
  <c r="S118" i="53" s="1"/>
  <c r="J171" i="53"/>
  <c r="V171" i="53" s="1"/>
  <c r="F38" i="53"/>
  <c r="R38" i="53" s="1"/>
  <c r="J200" i="53"/>
  <c r="V200" i="53" s="1"/>
  <c r="H64" i="53"/>
  <c r="T64" i="53" s="1"/>
  <c r="H216" i="53"/>
  <c r="T216" i="53" s="1"/>
  <c r="E27" i="53"/>
  <c r="Q27" i="53" s="1"/>
  <c r="G177" i="53"/>
  <c r="S177" i="53" s="1"/>
  <c r="F214" i="53"/>
  <c r="R214" i="53" s="1"/>
  <c r="E12" i="53"/>
  <c r="Q12" i="53" s="1"/>
  <c r="H138" i="53"/>
  <c r="U138" i="53" s="1"/>
  <c r="F85" i="53"/>
  <c r="S85" i="53" s="1"/>
  <c r="I184" i="53"/>
  <c r="U184" i="53" s="1"/>
  <c r="H97" i="53"/>
  <c r="U97" i="53" s="1"/>
  <c r="G171" i="53"/>
  <c r="S171" i="53" s="1"/>
  <c r="E86" i="53"/>
  <c r="R86" i="53" s="1"/>
  <c r="S132" i="53"/>
  <c r="G98" i="53"/>
  <c r="T98" i="53" s="1"/>
  <c r="H98" i="53"/>
  <c r="U98" i="53" s="1"/>
  <c r="F14" i="53"/>
  <c r="R14" i="53" s="1"/>
  <c r="I179" i="53"/>
  <c r="U179" i="53" s="1"/>
  <c r="S133" i="53"/>
  <c r="G133" i="53"/>
  <c r="T133" i="53" s="1"/>
  <c r="I22" i="26"/>
  <c r="I20" i="26"/>
  <c r="I12" i="26"/>
  <c r="I9" i="26"/>
  <c r="I8" i="26"/>
  <c r="I7" i="26"/>
  <c r="I6" i="26"/>
  <c r="I4" i="26"/>
  <c r="AE18" i="48" l="1"/>
  <c r="AA45" i="48"/>
  <c r="AL59" i="48"/>
  <c r="AE46" i="48"/>
  <c r="AA109" i="48"/>
  <c r="AK21" i="48"/>
  <c r="AF59" i="48"/>
  <c r="AF63" i="48"/>
  <c r="AH43" i="48"/>
  <c r="AD32" i="48"/>
  <c r="AH44" i="48"/>
  <c r="AD22" i="48"/>
  <c r="AD19" i="48"/>
  <c r="AG14" i="48"/>
  <c r="AG11" i="48"/>
  <c r="AC28" i="48"/>
  <c r="AL25" i="48"/>
  <c r="AD64" i="48"/>
  <c r="AD80" i="48"/>
  <c r="AK11" i="48"/>
  <c r="AI59" i="48"/>
  <c r="AL17" i="48"/>
  <c r="AA42" i="48"/>
  <c r="AH46" i="48"/>
  <c r="AC107" i="48"/>
  <c r="AC19" i="48"/>
  <c r="AE59" i="48"/>
  <c r="AC29" i="48"/>
  <c r="AH63" i="48"/>
  <c r="AI12" i="48"/>
  <c r="AD45" i="48"/>
  <c r="V92" i="48"/>
  <c r="AF44" i="48"/>
  <c r="Y106" i="48"/>
  <c r="AF13" i="48"/>
  <c r="AC62" i="48"/>
  <c r="AC58" i="48"/>
  <c r="AJ21" i="48"/>
  <c r="AC64" i="48"/>
  <c r="AA110" i="48"/>
  <c r="K67" i="53"/>
  <c r="U89" i="48"/>
  <c r="AG80" i="48"/>
  <c r="AB46" i="48"/>
  <c r="AE63" i="48"/>
  <c r="AL13" i="48"/>
  <c r="Z106" i="48"/>
  <c r="AA108" i="48"/>
  <c r="AB107" i="48"/>
  <c r="AE47" i="48"/>
  <c r="AE43" i="48"/>
  <c r="AL18" i="48"/>
  <c r="AJ63" i="48"/>
  <c r="AI25" i="48"/>
  <c r="AD107" i="48"/>
  <c r="AC80" i="48"/>
  <c r="Z109" i="48"/>
  <c r="AA47" i="48"/>
  <c r="AG45" i="48"/>
  <c r="AF46" i="48"/>
  <c r="AC26" i="48"/>
  <c r="AE42" i="48"/>
  <c r="AC20" i="48"/>
  <c r="AF17" i="48"/>
  <c r="AK25" i="48"/>
  <c r="AD10" i="48"/>
  <c r="AD16" i="48"/>
  <c r="AD110" i="48"/>
  <c r="AD31" i="48"/>
  <c r="AB43" i="48"/>
  <c r="V89" i="48"/>
  <c r="AA79" i="48"/>
  <c r="AC23" i="48"/>
  <c r="AG21" i="48"/>
  <c r="AF11" i="48"/>
  <c r="AC10" i="48"/>
  <c r="AN10" i="48" s="1"/>
  <c r="AG46" i="48"/>
  <c r="AD108" i="48"/>
  <c r="AD68" i="48"/>
  <c r="AB109" i="48"/>
  <c r="AC106" i="48"/>
  <c r="AA44" i="48"/>
  <c r="AI21" i="48"/>
  <c r="AI17" i="48"/>
  <c r="AB44" i="48"/>
  <c r="AC47" i="48"/>
  <c r="AI13" i="48"/>
  <c r="V91" i="48"/>
  <c r="AC27" i="48"/>
  <c r="U92" i="48"/>
  <c r="AC79" i="48"/>
  <c r="AJ18" i="48"/>
  <c r="AG42" i="48"/>
  <c r="AH11" i="48"/>
  <c r="AC109" i="48"/>
  <c r="AF79" i="48"/>
  <c r="AD62" i="48"/>
  <c r="AE14" i="48"/>
  <c r="AG59" i="48"/>
  <c r="AD44" i="48"/>
  <c r="Y109" i="48"/>
  <c r="AD65" i="48"/>
  <c r="AD106" i="48"/>
  <c r="Z107" i="48"/>
  <c r="AC24" i="48"/>
  <c r="AB45" i="48"/>
  <c r="K260" i="53"/>
  <c r="R256" i="53"/>
  <c r="W259" i="53" s="1"/>
  <c r="AH59" i="48"/>
  <c r="AH47" i="48"/>
  <c r="AC46" i="48"/>
  <c r="AG12" i="48"/>
  <c r="K278" i="53"/>
  <c r="R276" i="53"/>
  <c r="W277" i="53" s="1"/>
  <c r="AA80" i="48"/>
  <c r="AI63" i="48"/>
  <c r="K237" i="53"/>
  <c r="R232" i="53"/>
  <c r="W236" i="53" s="1"/>
  <c r="AB108" i="48"/>
  <c r="AJ25" i="48"/>
  <c r="V93" i="48"/>
  <c r="AA43" i="48"/>
  <c r="AD70" i="48"/>
  <c r="AD23" i="48"/>
  <c r="AG63" i="48"/>
  <c r="AD24" i="48"/>
  <c r="AE45" i="48"/>
  <c r="AE11" i="48"/>
  <c r="K270" i="53"/>
  <c r="R267" i="53"/>
  <c r="W269" i="53" s="1"/>
  <c r="Y108" i="48"/>
  <c r="AC65" i="48"/>
  <c r="AH17" i="48"/>
  <c r="AL21" i="48"/>
  <c r="K249" i="53"/>
  <c r="R244" i="53"/>
  <c r="W248" i="53" s="1"/>
  <c r="AL63" i="48"/>
  <c r="AD26" i="48"/>
  <c r="AC110" i="48"/>
  <c r="AB110" i="48"/>
  <c r="AE44" i="48"/>
  <c r="AK59" i="48"/>
  <c r="AD29" i="48"/>
  <c r="AC16" i="48"/>
  <c r="AI11" i="48"/>
  <c r="AH45" i="48"/>
  <c r="AH18" i="48"/>
  <c r="AD109" i="48"/>
  <c r="AC42" i="48"/>
  <c r="AG17" i="48"/>
  <c r="AF42" i="48"/>
  <c r="AE17" i="48"/>
  <c r="Y110" i="48"/>
  <c r="AD79" i="48"/>
  <c r="AH21" i="48"/>
  <c r="AG13" i="48"/>
  <c r="AD67" i="48"/>
  <c r="AC66" i="48"/>
  <c r="V88" i="48"/>
  <c r="AH42" i="48"/>
  <c r="AF25" i="48"/>
  <c r="AD28" i="48"/>
  <c r="AD15" i="48"/>
  <c r="R97" i="53"/>
  <c r="V104" i="53" s="1"/>
  <c r="K105" i="53"/>
  <c r="AJ17" i="48"/>
  <c r="AF47" i="48"/>
  <c r="AC67" i="48"/>
  <c r="AC60" i="48"/>
  <c r="AG79" i="48"/>
  <c r="AG44" i="48"/>
  <c r="AB79" i="48"/>
  <c r="AC15" i="48"/>
  <c r="AD66" i="48"/>
  <c r="Y107" i="48"/>
  <c r="AJ11" i="48"/>
  <c r="AJ59" i="48"/>
  <c r="R85" i="53"/>
  <c r="V92" i="53" s="1"/>
  <c r="K93" i="53"/>
  <c r="AD30" i="48"/>
  <c r="Q73" i="53"/>
  <c r="U78" i="53" s="1"/>
  <c r="K79" i="53"/>
  <c r="AD27" i="48"/>
  <c r="AD20" i="48"/>
  <c r="V90" i="48"/>
  <c r="R145" i="53"/>
  <c r="W151" i="53" s="1"/>
  <c r="K151" i="53"/>
  <c r="AK14" i="48"/>
  <c r="AD60" i="48"/>
  <c r="AF43" i="48"/>
  <c r="AE13" i="48"/>
  <c r="AD43" i="48"/>
  <c r="AB80" i="48"/>
  <c r="AA46" i="48"/>
  <c r="AC108" i="48"/>
  <c r="AC43" i="48"/>
  <c r="AE79" i="48"/>
  <c r="U93" i="48"/>
  <c r="AH79" i="48"/>
  <c r="AB47" i="48"/>
  <c r="AE80" i="48"/>
  <c r="AD69" i="48"/>
  <c r="Q22" i="53"/>
  <c r="K30" i="53"/>
  <c r="K185" i="53"/>
  <c r="AF80" i="48"/>
  <c r="AD58" i="48"/>
  <c r="U88" i="48"/>
  <c r="AE21" i="48"/>
  <c r="AB106" i="48"/>
  <c r="AH80" i="48"/>
  <c r="AJ13" i="48"/>
  <c r="AG47" i="48"/>
  <c r="Z108" i="48"/>
  <c r="Q34" i="53"/>
  <c r="U41" i="53" s="1"/>
  <c r="K42" i="53"/>
  <c r="AK17" i="48"/>
  <c r="R157" i="53"/>
  <c r="W162" i="53" s="1"/>
  <c r="K163" i="53"/>
  <c r="AC61" i="48"/>
  <c r="AK12" i="48"/>
  <c r="AK63" i="48"/>
  <c r="AK13" i="48"/>
  <c r="AI18" i="48"/>
  <c r="AE12" i="48"/>
  <c r="AI14" i="48"/>
  <c r="Q10" i="53"/>
  <c r="U17" i="53" s="1"/>
  <c r="K18" i="53"/>
  <c r="AB42" i="48"/>
  <c r="AD47" i="48"/>
  <c r="AG43" i="48"/>
  <c r="AF18" i="48"/>
  <c r="Q47" i="53"/>
  <c r="U54" i="53" s="1"/>
  <c r="K55" i="53"/>
  <c r="R117" i="53"/>
  <c r="V124" i="53" s="1"/>
  <c r="K125" i="53"/>
  <c r="AC45" i="48"/>
  <c r="R193" i="53"/>
  <c r="W204" i="53" s="1"/>
  <c r="K205" i="53"/>
  <c r="AD61" i="48"/>
  <c r="AF45" i="48"/>
  <c r="AG18" i="48"/>
  <c r="U90" i="48"/>
  <c r="AH13" i="48"/>
  <c r="U91" i="48"/>
  <c r="AC44" i="48"/>
  <c r="R131" i="53"/>
  <c r="V138" i="53" s="1"/>
  <c r="K139" i="53"/>
  <c r="AE25" i="48"/>
  <c r="AD42" i="48"/>
  <c r="R61" i="53"/>
  <c r="W66" i="53" s="1"/>
  <c r="AL11" i="48"/>
  <c r="AG25" i="48"/>
  <c r="AA107" i="48"/>
  <c r="AD46" i="48"/>
  <c r="AF21" i="48"/>
  <c r="AC22" i="48"/>
  <c r="AH25" i="48"/>
  <c r="AK18" i="48"/>
  <c r="AA106" i="48"/>
  <c r="Z110" i="48"/>
  <c r="R213" i="53"/>
  <c r="W220" i="53" s="1"/>
  <c r="K221" i="53"/>
  <c r="R171" i="53"/>
  <c r="W184" i="53" s="1"/>
  <c r="X130" i="42"/>
  <c r="J129" i="55"/>
  <c r="Q129" i="55" s="1"/>
  <c r="W129" i="42"/>
  <c r="I128" i="55"/>
  <c r="P128" i="55" s="1"/>
  <c r="AE115" i="56"/>
  <c r="U129" i="42"/>
  <c r="G128" i="55"/>
  <c r="N128" i="55" s="1"/>
  <c r="U128" i="42"/>
  <c r="G127" i="55"/>
  <c r="N127" i="55" s="1"/>
  <c r="X129" i="42"/>
  <c r="J128" i="55"/>
  <c r="Q128" i="55" s="1"/>
  <c r="AI49" i="56"/>
  <c r="Y130" i="42"/>
  <c r="K129" i="55"/>
  <c r="R129" i="55" s="1"/>
  <c r="Y132" i="42"/>
  <c r="K131" i="55"/>
  <c r="R131" i="55" s="1"/>
  <c r="AI82" i="56"/>
  <c r="U132" i="42"/>
  <c r="G131" i="55"/>
  <c r="N131" i="55" s="1"/>
  <c r="V130" i="42"/>
  <c r="H129" i="55"/>
  <c r="O129" i="55" s="1"/>
  <c r="Y131" i="42"/>
  <c r="K130" i="55"/>
  <c r="R130" i="55" s="1"/>
  <c r="X131" i="42"/>
  <c r="J130" i="55"/>
  <c r="Q130" i="55" s="1"/>
  <c r="R56" i="42"/>
  <c r="H56" i="55"/>
  <c r="O56" i="55" s="1"/>
  <c r="AN11" i="56"/>
  <c r="AM33" i="56"/>
  <c r="U130" i="42"/>
  <c r="G129" i="55"/>
  <c r="N129" i="55" s="1"/>
  <c r="Q90" i="42"/>
  <c r="G89" i="55"/>
  <c r="N89" i="55" s="1"/>
  <c r="R93" i="42"/>
  <c r="H92" i="55"/>
  <c r="O92" i="55" s="1"/>
  <c r="W131" i="42"/>
  <c r="I130" i="55"/>
  <c r="P130" i="55" s="1"/>
  <c r="Q55" i="42"/>
  <c r="G55" i="55"/>
  <c r="N55" i="55" s="1"/>
  <c r="V128" i="42"/>
  <c r="H127" i="55"/>
  <c r="O127" i="55" s="1"/>
  <c r="V129" i="42"/>
  <c r="H128" i="55"/>
  <c r="O128" i="55" s="1"/>
  <c r="X132" i="42"/>
  <c r="J131" i="55"/>
  <c r="Q131" i="55" s="1"/>
  <c r="X128" i="42"/>
  <c r="J127" i="55"/>
  <c r="Q127" i="55" s="1"/>
  <c r="Q91" i="42"/>
  <c r="G90" i="55"/>
  <c r="N90" i="55" s="1"/>
  <c r="R90" i="42"/>
  <c r="H89" i="55"/>
  <c r="O89" i="55" s="1"/>
  <c r="V131" i="42"/>
  <c r="H130" i="55"/>
  <c r="O130" i="55" s="1"/>
  <c r="R59" i="42"/>
  <c r="H59" i="55"/>
  <c r="O59" i="55" s="1"/>
  <c r="W132" i="42"/>
  <c r="I131" i="55"/>
  <c r="P131" i="55" s="1"/>
  <c r="R94" i="42"/>
  <c r="H93" i="55"/>
  <c r="O93" i="55" s="1"/>
  <c r="Y129" i="42"/>
  <c r="K128" i="55"/>
  <c r="R128" i="55" s="1"/>
  <c r="U131" i="42"/>
  <c r="G130" i="55"/>
  <c r="N130" i="55" s="1"/>
  <c r="R58" i="42"/>
  <c r="H58" i="55"/>
  <c r="O58" i="55" s="1"/>
  <c r="AM72" i="56"/>
  <c r="W96" i="56"/>
  <c r="V132" i="42"/>
  <c r="H131" i="55"/>
  <c r="O131" i="55" s="1"/>
  <c r="W128" i="42"/>
  <c r="I127" i="55"/>
  <c r="P127" i="55" s="1"/>
  <c r="R91" i="42"/>
  <c r="H90" i="55"/>
  <c r="O90" i="55" s="1"/>
  <c r="R55" i="42"/>
  <c r="H55" i="55"/>
  <c r="O55" i="55" s="1"/>
  <c r="Q56" i="42"/>
  <c r="G56" i="55"/>
  <c r="N56" i="55" s="1"/>
  <c r="Y128" i="42"/>
  <c r="K127" i="55"/>
  <c r="R127" i="55" s="1"/>
  <c r="R92" i="42"/>
  <c r="H91" i="55"/>
  <c r="O91" i="55" s="1"/>
  <c r="W130" i="42"/>
  <c r="I129" i="55"/>
  <c r="P129" i="55" s="1"/>
  <c r="R57" i="42"/>
  <c r="H57" i="55"/>
  <c r="O57" i="55" s="1"/>
  <c r="Y152" i="28"/>
  <c r="G155" i="54"/>
  <c r="Z147" i="28"/>
  <c r="H150" i="54"/>
  <c r="AA111" i="28"/>
  <c r="G111" i="54"/>
  <c r="Z136" i="28"/>
  <c r="H139" i="54"/>
  <c r="X143" i="28"/>
  <c r="F146" i="54"/>
  <c r="AE109" i="28"/>
  <c r="K109" i="54"/>
  <c r="Z153" i="28"/>
  <c r="H156" i="54"/>
  <c r="Z152" i="28"/>
  <c r="H155" i="54"/>
  <c r="Y151" i="28"/>
  <c r="G154" i="54"/>
  <c r="AC109" i="28"/>
  <c r="I109" i="54"/>
  <c r="X163" i="28"/>
  <c r="F166" i="54"/>
  <c r="Y162" i="28"/>
  <c r="G165" i="54"/>
  <c r="Z139" i="28"/>
  <c r="H142" i="54"/>
  <c r="AA113" i="28"/>
  <c r="G113" i="54"/>
  <c r="X160" i="28"/>
  <c r="F163" i="54"/>
  <c r="Z157" i="28"/>
  <c r="H160" i="54"/>
  <c r="X156" i="28"/>
  <c r="F159" i="54"/>
  <c r="AB111" i="28"/>
  <c r="H111" i="54"/>
  <c r="X162" i="28"/>
  <c r="F165" i="54"/>
  <c r="AD111" i="28"/>
  <c r="J111" i="54"/>
  <c r="Z160" i="28"/>
  <c r="H163" i="54"/>
  <c r="Y147" i="28"/>
  <c r="G150" i="54"/>
  <c r="X158" i="28"/>
  <c r="F161" i="54"/>
  <c r="X135" i="28"/>
  <c r="F138" i="54"/>
  <c r="X161" i="28"/>
  <c r="F164" i="54"/>
  <c r="AE111" i="28"/>
  <c r="K111" i="54"/>
  <c r="Y156" i="28"/>
  <c r="G159" i="54"/>
  <c r="Y145" i="28"/>
  <c r="G148" i="54"/>
  <c r="X152" i="28"/>
  <c r="F155" i="54"/>
  <c r="AA110" i="28"/>
  <c r="G110" i="54"/>
  <c r="Z158" i="28"/>
  <c r="H161" i="54"/>
  <c r="AD113" i="28"/>
  <c r="J113" i="54"/>
  <c r="AD110" i="28"/>
  <c r="J110" i="54"/>
  <c r="X149" i="28"/>
  <c r="F152" i="54"/>
  <c r="V169" i="28"/>
  <c r="D172" i="54"/>
  <c r="Z148" i="28"/>
  <c r="H151" i="54"/>
  <c r="X138" i="28"/>
  <c r="F141" i="54"/>
  <c r="AC113" i="28"/>
  <c r="I113" i="54"/>
  <c r="W63" i="28"/>
  <c r="H64" i="54"/>
  <c r="X159" i="28"/>
  <c r="F162" i="54"/>
  <c r="Z135" i="28"/>
  <c r="H138" i="54"/>
  <c r="Z163" i="28"/>
  <c r="H166" i="54"/>
  <c r="X141" i="28"/>
  <c r="F144" i="54"/>
  <c r="AC111" i="28"/>
  <c r="I111" i="54"/>
  <c r="Y161" i="28"/>
  <c r="G164" i="54"/>
  <c r="V170" i="28"/>
  <c r="D173" i="54"/>
  <c r="Z146" i="28"/>
  <c r="H149" i="54"/>
  <c r="X136" i="28"/>
  <c r="F139" i="54"/>
  <c r="Y159" i="28"/>
  <c r="G162" i="54"/>
  <c r="AB110" i="28"/>
  <c r="H110" i="54"/>
  <c r="Y137" i="28"/>
  <c r="G140" i="54"/>
  <c r="Y155" i="28"/>
  <c r="G158" i="54"/>
  <c r="AE113" i="28"/>
  <c r="K113" i="54"/>
  <c r="Z144" i="28"/>
  <c r="H147" i="54"/>
  <c r="Y154" i="28"/>
  <c r="G157" i="54"/>
  <c r="AE112" i="28"/>
  <c r="K112" i="54"/>
  <c r="W29" i="28"/>
  <c r="G29" i="54"/>
  <c r="Y148" i="28"/>
  <c r="G151" i="54"/>
  <c r="X134" i="28"/>
  <c r="F137" i="54"/>
  <c r="X155" i="28"/>
  <c r="F158" i="54"/>
  <c r="AD109" i="28"/>
  <c r="J109" i="54"/>
  <c r="X150" i="28"/>
  <c r="F153" i="54"/>
  <c r="Y140" i="28"/>
  <c r="G143" i="54"/>
  <c r="Z145" i="28"/>
  <c r="H148" i="54"/>
  <c r="Z138" i="28"/>
  <c r="H141" i="54"/>
  <c r="AB113" i="28"/>
  <c r="H113" i="54"/>
  <c r="Z140" i="28"/>
  <c r="H143" i="54"/>
  <c r="Z159" i="28"/>
  <c r="H162" i="54"/>
  <c r="V173" i="28"/>
  <c r="D176" i="54"/>
  <c r="W66" i="28"/>
  <c r="H67" i="54"/>
  <c r="X32" i="28"/>
  <c r="H32" i="54"/>
  <c r="X153" i="28"/>
  <c r="F156" i="54"/>
  <c r="W67" i="28"/>
  <c r="H68" i="54"/>
  <c r="Z162" i="28"/>
  <c r="H165" i="54"/>
  <c r="Y146" i="28"/>
  <c r="G149" i="54"/>
  <c r="AD112" i="28"/>
  <c r="J112" i="54"/>
  <c r="V64" i="28"/>
  <c r="G65" i="54"/>
  <c r="Z137" i="28"/>
  <c r="H140" i="54"/>
  <c r="Z142" i="28"/>
  <c r="H145" i="54"/>
  <c r="Y144" i="28"/>
  <c r="G147" i="54"/>
  <c r="W28" i="28"/>
  <c r="G28" i="54"/>
  <c r="X154" i="28"/>
  <c r="F157" i="54"/>
  <c r="AB112" i="28"/>
  <c r="H112" i="54"/>
  <c r="X147" i="28"/>
  <c r="F150" i="54"/>
  <c r="AE110" i="28"/>
  <c r="K110" i="54"/>
  <c r="V172" i="28"/>
  <c r="D175" i="54"/>
  <c r="X145" i="28"/>
  <c r="F148" i="54"/>
  <c r="Y141" i="28"/>
  <c r="G144" i="54"/>
  <c r="X28" i="28"/>
  <c r="H28" i="54"/>
  <c r="Z141" i="28"/>
  <c r="H144" i="54"/>
  <c r="Z161" i="28"/>
  <c r="H164" i="54"/>
  <c r="AC112" i="28"/>
  <c r="I112" i="54"/>
  <c r="W65" i="28"/>
  <c r="H66" i="54"/>
  <c r="X142" i="28"/>
  <c r="F145" i="54"/>
  <c r="Z151" i="28"/>
  <c r="H154" i="54"/>
  <c r="Y142" i="28"/>
  <c r="G145" i="54"/>
  <c r="Y149" i="28"/>
  <c r="G152" i="54"/>
  <c r="Y136" i="28"/>
  <c r="G139" i="54"/>
  <c r="Y134" i="28"/>
  <c r="G137" i="54"/>
  <c r="AC110" i="28"/>
  <c r="I110" i="54"/>
  <c r="X140" i="28"/>
  <c r="F143" i="54"/>
  <c r="AA109" i="28"/>
  <c r="G109" i="54"/>
  <c r="X30" i="28"/>
  <c r="H30" i="54"/>
  <c r="Y150" i="28"/>
  <c r="G153" i="54"/>
  <c r="Z156" i="28"/>
  <c r="H159" i="54"/>
  <c r="X151" i="28"/>
  <c r="F154" i="54"/>
  <c r="Z154" i="28"/>
  <c r="H157" i="54"/>
  <c r="X144" i="28"/>
  <c r="F147" i="54"/>
  <c r="Z150" i="28"/>
  <c r="H153" i="54"/>
  <c r="Z149" i="28"/>
  <c r="H152" i="54"/>
  <c r="V171" i="28"/>
  <c r="D174" i="54"/>
  <c r="Y157" i="28"/>
  <c r="G160" i="54"/>
  <c r="Y138" i="28"/>
  <c r="G141" i="54"/>
  <c r="Y153" i="28"/>
  <c r="G156" i="54"/>
  <c r="W64" i="28"/>
  <c r="H65" i="54"/>
  <c r="X139" i="28"/>
  <c r="F142" i="54"/>
  <c r="V63" i="28"/>
  <c r="G64" i="54"/>
  <c r="X31" i="28"/>
  <c r="H31" i="54"/>
  <c r="Z134" i="28"/>
  <c r="H137" i="54"/>
  <c r="X146" i="28"/>
  <c r="F149" i="54"/>
  <c r="Y139" i="28"/>
  <c r="G142" i="54"/>
  <c r="Y158" i="28"/>
  <c r="G161" i="54"/>
  <c r="X137" i="28"/>
  <c r="F140" i="54"/>
  <c r="Z143" i="28"/>
  <c r="H146" i="54"/>
  <c r="Y143" i="28"/>
  <c r="G146" i="54"/>
  <c r="Y160" i="28"/>
  <c r="G163" i="54"/>
  <c r="Z155" i="28"/>
  <c r="H158" i="54"/>
  <c r="AB109" i="28"/>
  <c r="H109" i="54"/>
  <c r="X157" i="28"/>
  <c r="F160" i="54"/>
  <c r="AA112" i="28"/>
  <c r="G112" i="54"/>
  <c r="X29" i="28"/>
  <c r="H29" i="54"/>
  <c r="Y163" i="28"/>
  <c r="G166" i="54"/>
  <c r="Y135" i="28"/>
  <c r="G138" i="54"/>
  <c r="X148" i="28"/>
  <c r="F151" i="54"/>
  <c r="AI47" i="48" l="1"/>
  <c r="AI80" i="48"/>
  <c r="AM70" i="48"/>
  <c r="AE110" i="48"/>
  <c r="AM32" i="48"/>
  <c r="W93" i="48"/>
  <c r="S59" i="42"/>
  <c r="X67" i="28"/>
  <c r="Y67" i="28" s="1"/>
  <c r="Z132" i="42"/>
  <c r="S94" i="42"/>
  <c r="Y32" i="28"/>
  <c r="Z32" i="28" s="1"/>
  <c r="AA163" i="28"/>
  <c r="AB163" i="28" s="1"/>
  <c r="AF113" i="28"/>
  <c r="AG113" i="28" s="1"/>
  <c r="W173" i="28"/>
  <c r="X173" i="28" s="1"/>
  <c r="P160" i="54"/>
  <c r="Z160" i="54"/>
  <c r="N163" i="54"/>
  <c r="X163" i="54"/>
  <c r="O146" i="54"/>
  <c r="Y146" i="54"/>
  <c r="N113" i="54"/>
  <c r="AA113" i="54"/>
  <c r="P146" i="54"/>
  <c r="Z146" i="54"/>
  <c r="N147" i="54"/>
  <c r="X147" i="54"/>
  <c r="P112" i="54"/>
  <c r="AC112" i="54"/>
  <c r="Q112" i="54"/>
  <c r="AD112" i="54"/>
  <c r="N158" i="54"/>
  <c r="X158" i="54"/>
  <c r="P111" i="54"/>
  <c r="AC111" i="54"/>
  <c r="O148" i="54"/>
  <c r="Y148" i="54"/>
  <c r="P142" i="54"/>
  <c r="Z142" i="54"/>
  <c r="N140" i="54"/>
  <c r="X140" i="54"/>
  <c r="P157" i="54"/>
  <c r="Z157" i="54"/>
  <c r="P164" i="54"/>
  <c r="Z164" i="54"/>
  <c r="O149" i="54"/>
  <c r="Y149" i="54"/>
  <c r="N137" i="54"/>
  <c r="X137" i="54"/>
  <c r="N144" i="54"/>
  <c r="X144" i="54"/>
  <c r="O159" i="54"/>
  <c r="Y159" i="54"/>
  <c r="O165" i="54"/>
  <c r="Y165" i="54"/>
  <c r="O161" i="54"/>
  <c r="Y161" i="54"/>
  <c r="N154" i="54"/>
  <c r="X154" i="54"/>
  <c r="P144" i="54"/>
  <c r="Z144" i="54"/>
  <c r="P165" i="54"/>
  <c r="Z165" i="54"/>
  <c r="O151" i="54"/>
  <c r="Y151" i="54"/>
  <c r="P166" i="54"/>
  <c r="Z166" i="54"/>
  <c r="R111" i="54"/>
  <c r="AE111" i="54"/>
  <c r="N166" i="54"/>
  <c r="X166" i="54"/>
  <c r="N175" i="54"/>
  <c r="V175" i="54"/>
  <c r="O67" i="54"/>
  <c r="W66" i="54"/>
  <c r="Q109" i="54"/>
  <c r="AD109" i="54"/>
  <c r="O142" i="54"/>
  <c r="Y142" i="54"/>
  <c r="P147" i="54"/>
  <c r="Z147" i="54"/>
  <c r="P113" i="54"/>
  <c r="AC113" i="54"/>
  <c r="N161" i="54"/>
  <c r="X161" i="54"/>
  <c r="P156" i="54"/>
  <c r="Z156" i="54"/>
  <c r="N176" i="54"/>
  <c r="V176" i="54"/>
  <c r="R113" i="54"/>
  <c r="AE113" i="54"/>
  <c r="N141" i="54"/>
  <c r="X141" i="54"/>
  <c r="O150" i="54"/>
  <c r="Y150" i="54"/>
  <c r="R109" i="54"/>
  <c r="AE109" i="54"/>
  <c r="N149" i="54"/>
  <c r="X149" i="54"/>
  <c r="O166" i="54"/>
  <c r="Y166" i="54"/>
  <c r="O158" i="54"/>
  <c r="Y158" i="54"/>
  <c r="P151" i="54"/>
  <c r="Z151" i="54"/>
  <c r="P163" i="54"/>
  <c r="Z163" i="54"/>
  <c r="N146" i="54"/>
  <c r="X146" i="54"/>
  <c r="O112" i="54"/>
  <c r="AB112" i="54"/>
  <c r="O154" i="54"/>
  <c r="Y154" i="54"/>
  <c r="O140" i="54"/>
  <c r="Y140" i="54"/>
  <c r="N172" i="54"/>
  <c r="V172" i="54"/>
  <c r="Q111" i="54"/>
  <c r="AD111" i="54"/>
  <c r="P139" i="54"/>
  <c r="Z139" i="54"/>
  <c r="O164" i="54"/>
  <c r="Y164" i="54"/>
  <c r="P109" i="54"/>
  <c r="AC109" i="54"/>
  <c r="O32" i="54"/>
  <c r="X32" i="54"/>
  <c r="N138" i="54"/>
  <c r="X138" i="54"/>
  <c r="R110" i="54"/>
  <c r="AE110" i="54"/>
  <c r="N112" i="54"/>
  <c r="AA112" i="54"/>
  <c r="O156" i="54"/>
  <c r="Y156" i="54"/>
  <c r="O139" i="54"/>
  <c r="Y139" i="54"/>
  <c r="N157" i="54"/>
  <c r="X157" i="54"/>
  <c r="O113" i="54"/>
  <c r="AB113" i="54"/>
  <c r="P161" i="54"/>
  <c r="Z161" i="54"/>
  <c r="N110" i="54"/>
  <c r="AA110" i="54"/>
  <c r="P153" i="54"/>
  <c r="Z153" i="54"/>
  <c r="N156" i="54"/>
  <c r="X156" i="54"/>
  <c r="O31" i="54"/>
  <c r="X31" i="54"/>
  <c r="N143" i="54"/>
  <c r="X143" i="54"/>
  <c r="N142" i="54"/>
  <c r="X142" i="54"/>
  <c r="O65" i="54"/>
  <c r="W64" i="54"/>
  <c r="O110" i="54"/>
  <c r="AB110" i="54"/>
  <c r="N152" i="54"/>
  <c r="X152" i="54"/>
  <c r="N165" i="54"/>
  <c r="X165" i="54"/>
  <c r="N111" i="54"/>
  <c r="AA111" i="54"/>
  <c r="P149" i="54"/>
  <c r="Z149" i="54"/>
  <c r="N145" i="54"/>
  <c r="X145" i="54"/>
  <c r="O66" i="54"/>
  <c r="W65" i="54"/>
  <c r="O28" i="54"/>
  <c r="X28" i="54"/>
  <c r="N164" i="54"/>
  <c r="X164" i="54"/>
  <c r="N162" i="54"/>
  <c r="X162" i="54"/>
  <c r="O30" i="54"/>
  <c r="X30" i="54"/>
  <c r="P155" i="54"/>
  <c r="Z155" i="54"/>
  <c r="N64" i="54"/>
  <c r="V63" i="54"/>
  <c r="P110" i="54"/>
  <c r="AC110" i="54"/>
  <c r="P143" i="54"/>
  <c r="Z143" i="54"/>
  <c r="N160" i="54"/>
  <c r="X160" i="54"/>
  <c r="O141" i="54"/>
  <c r="Y141" i="54"/>
  <c r="O152" i="54"/>
  <c r="Y152" i="54"/>
  <c r="N28" i="54"/>
  <c r="W28" i="54"/>
  <c r="P141" i="54"/>
  <c r="Z141" i="54"/>
  <c r="O68" i="54"/>
  <c r="W67" i="54"/>
  <c r="N29" i="54"/>
  <c r="W29" i="54"/>
  <c r="O144" i="54"/>
  <c r="Y144" i="54"/>
  <c r="P137" i="54"/>
  <c r="Z137" i="54"/>
  <c r="N109" i="54"/>
  <c r="AA109" i="54"/>
  <c r="O162" i="54"/>
  <c r="Y162" i="54"/>
  <c r="Q110" i="54"/>
  <c r="AD110" i="54"/>
  <c r="O111" i="54"/>
  <c r="AB111" i="54"/>
  <c r="P150" i="54"/>
  <c r="Z150" i="54"/>
  <c r="P152" i="54"/>
  <c r="Z152" i="54"/>
  <c r="N153" i="54"/>
  <c r="X153" i="54"/>
  <c r="N173" i="54"/>
  <c r="V173" i="54"/>
  <c r="N155" i="54"/>
  <c r="X155" i="54"/>
  <c r="P159" i="54"/>
  <c r="Z159" i="54"/>
  <c r="P138" i="54"/>
  <c r="Z138" i="54"/>
  <c r="O153" i="54"/>
  <c r="Y153" i="54"/>
  <c r="R112" i="54"/>
  <c r="AE112" i="54"/>
  <c r="N148" i="54"/>
  <c r="X148" i="54"/>
  <c r="P162" i="54"/>
  <c r="Z162" i="54"/>
  <c r="O137" i="54"/>
  <c r="Y137" i="54"/>
  <c r="O109" i="54"/>
  <c r="AB109" i="54"/>
  <c r="O160" i="54"/>
  <c r="Y160" i="54"/>
  <c r="O145" i="54"/>
  <c r="Y145" i="54"/>
  <c r="O147" i="54"/>
  <c r="Y147" i="54"/>
  <c r="P148" i="54"/>
  <c r="Z148" i="54"/>
  <c r="O163" i="54"/>
  <c r="Y163" i="54"/>
  <c r="P140" i="54"/>
  <c r="Z140" i="54"/>
  <c r="O157" i="54"/>
  <c r="Y157" i="54"/>
  <c r="O138" i="54"/>
  <c r="Y138" i="54"/>
  <c r="N150" i="54"/>
  <c r="X150" i="54"/>
  <c r="O29" i="54"/>
  <c r="X29" i="54"/>
  <c r="N139" i="54"/>
  <c r="X139" i="54"/>
  <c r="Q113" i="54"/>
  <c r="AD113" i="54"/>
  <c r="N159" i="54"/>
  <c r="X159" i="54"/>
  <c r="O155" i="54"/>
  <c r="Y155" i="54"/>
  <c r="N65" i="54"/>
  <c r="V64" i="54"/>
  <c r="O64" i="54"/>
  <c r="W63" i="54"/>
  <c r="N151" i="54"/>
  <c r="X151" i="54"/>
  <c r="P158" i="54"/>
  <c r="Z158" i="54"/>
  <c r="N174" i="54"/>
  <c r="V174" i="54"/>
  <c r="P154" i="54"/>
  <c r="Z154" i="54"/>
  <c r="P145" i="54"/>
  <c r="Z145" i="54"/>
  <c r="O143" i="54"/>
  <c r="Y143" i="54"/>
  <c r="Y32" i="54" l="1"/>
  <c r="Z32" i="54" s="1"/>
  <c r="AF113" i="54"/>
  <c r="AG113" i="54" s="1"/>
  <c r="W176" i="54"/>
  <c r="X176" i="54" s="1"/>
  <c r="X67" i="54"/>
  <c r="Y67" i="54" s="1"/>
  <c r="AA166" i="54"/>
  <c r="AB166" i="54" s="1"/>
</calcChain>
</file>

<file path=xl/sharedStrings.xml><?xml version="1.0" encoding="utf-8"?>
<sst xmlns="http://schemas.openxmlformats.org/spreadsheetml/2006/main" count="4542" uniqueCount="462">
  <si>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</si>
  <si>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</si>
  <si>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</si>
  <si>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</si>
  <si>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</si>
  <si>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</si>
  <si>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</si>
  <si>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</si>
  <si>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</si>
  <si>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</si>
  <si>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</si>
  <si>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</si>
  <si>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</si>
  <si>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</si>
  <si>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</si>
  <si>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</si>
  <si>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</si>
  <si>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</si>
  <si>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</si>
  <si>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</si>
  <si>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</si>
  <si>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</si>
  <si>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</si>
  <si>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</si>
  <si>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</si>
  <si>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</si>
  <si>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</si>
  <si>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</si>
  <si>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</si>
  <si>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</si>
  <si>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</si>
  <si>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</si>
  <si>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</si>
  <si>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</si>
  <si>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</si>
  <si>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</si>
  <si>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</si>
  <si>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</si>
  <si>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</si>
  <si>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</si>
  <si>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</si>
  <si>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</si>
  <si>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</si>
  <si>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</si>
  <si>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</si>
  <si>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</si>
  <si>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</si>
  <si>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</si>
  <si>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</si>
  <si>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</si>
  <si>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</si>
  <si>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</si>
  <si>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</si>
  <si>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</si>
  <si>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</si>
  <si>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</si>
  <si>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</si>
  <si>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</si>
  <si>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</si>
  <si>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</si>
  <si>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</si>
  <si>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</si>
  <si>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</si>
  <si>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</si>
  <si>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</si>
  <si>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</si>
  <si>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</si>
  <si>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</si>
  <si>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</si>
  <si>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</si>
  <si>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</si>
  <si>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</si>
  <si>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</si>
  <si>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</si>
  <si>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</si>
  <si>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</si>
  <si>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</si>
  <si>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</si>
  <si>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</si>
  <si>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</si>
  <si>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</si>
  <si>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</si>
  <si>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</si>
  <si>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</si>
  <si>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</si>
  <si>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</si>
  <si>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</si>
  <si>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</si>
  <si>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</si>
  <si>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</si>
  <si>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</si>
  <si>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</si>
  <si>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</si>
  <si>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</si>
  <si>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</si>
  <si>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</si>
  <si>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</si>
  <si>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</si>
  <si>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</si>
  <si>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</si>
  <si>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</si>
  <si>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</si>
  <si>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</si>
  <si>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</si>
  <si>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</si>
  <si>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</si>
  <si>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</si>
  <si>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</si>
  <si>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</si>
  <si>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</si>
  <si>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</si>
  <si>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</si>
  <si>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</si>
  <si>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</si>
  <si>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</si>
  <si>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</si>
  <si>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</si>
  <si>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</si>
  <si>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</si>
  <si>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</si>
  <si>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</si>
  <si>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</si>
  <si>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</si>
  <si>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</si>
  <si>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</si>
  <si>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</si>
  <si>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</si>
  <si>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</si>
  <si>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</si>
  <si>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</si>
  <si>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</si>
  <si>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</si>
  <si>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</si>
  <si>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</si>
  <si>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</si>
  <si>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</si>
  <si>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</si>
  <si>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</si>
  <si>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</si>
  <si>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</si>
  <si>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</si>
  <si>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</si>
  <si>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</si>
  <si>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</si>
  <si>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</si>
  <si>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</si>
  <si>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</si>
  <si>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</si>
  <si>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</si>
  <si>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</si>
  <si>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</si>
  <si>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</si>
  <si>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</si>
  <si>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</si>
  <si>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</si>
  <si>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</si>
  <si>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</si>
  <si>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</si>
  <si>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</si>
  <si>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</si>
  <si>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</si>
  <si>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</si>
  <si>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</si>
  <si>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</si>
  <si>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</si>
  <si>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</si>
  <si>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</si>
  <si>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</si>
  <si>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</si>
  <si>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</si>
  <si>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</si>
  <si>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</si>
  <si>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</si>
  <si>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</si>
  <si>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</si>
  <si>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</si>
  <si>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</si>
  <si>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</si>
  <si>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</si>
  <si>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</si>
  <si>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</si>
  <si>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</si>
  <si>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</si>
  <si>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</si>
  <si>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</si>
  <si>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</si>
  <si>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</si>
  <si>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</si>
  <si>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</si>
  <si>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</si>
  <si>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</si>
  <si>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</si>
  <si>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</si>
  <si>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</si>
  <si>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</si>
  <si>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</si>
  <si>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</si>
  <si>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</si>
  <si>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</si>
  <si>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</si>
  <si>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</si>
  <si>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</si>
  <si>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</si>
  <si>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</si>
  <si>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</si>
  <si>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</si>
  <si>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</si>
  <si>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</si>
  <si>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</si>
  <si>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</si>
  <si>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</si>
  <si>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</si>
  <si>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</si>
  <si>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</si>
  <si>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</si>
  <si>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</si>
  <si>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</si>
  <si>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</si>
  <si>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</si>
  <si>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</si>
  <si>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</si>
  <si>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</si>
  <si>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</si>
  <si>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</si>
  <si>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</si>
  <si>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</si>
  <si>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</si>
  <si>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</si>
  <si>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</si>
  <si>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</si>
  <si>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</si>
  <si>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</si>
  <si>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</si>
  <si>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</si>
  <si>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</si>
  <si>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</si>
  <si>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</si>
  <si>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</si>
  <si>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</si>
  <si>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</si>
  <si>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</si>
  <si>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</si>
  <si>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</si>
  <si>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</si>
  <si>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</si>
  <si>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</si>
  <si>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</si>
  <si>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</si>
  <si>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</si>
  <si>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</si>
  <si>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</si>
  <si>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</si>
  <si>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</si>
  <si>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</si>
  <si>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</si>
  <si>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</si>
  <si>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</si>
  <si>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</si>
  <si>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</si>
  <si>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</si>
  <si>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</si>
  <si>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</si>
  <si>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</si>
  <si>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</si>
  <si>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</si>
  <si>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</si>
  <si>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</si>
  <si>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</si>
  <si>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</si>
  <si>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</si>
  <si>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</si>
  <si>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</si>
  <si>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</si>
  <si>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</si>
  <si>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</si>
  <si>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</si>
  <si>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</si>
  <si>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</si>
  <si>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</si>
  <si>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</si>
  <si>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</si>
  <si>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</si>
  <si>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</si>
  <si>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</si>
  <si>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</si>
  <si>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</si>
  <si>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</si>
  <si>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</si>
  <si>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</si>
  <si>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</si>
  <si>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</si>
  <si>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</si>
  <si>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</si>
  <si>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</si>
  <si>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</si>
  <si>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</si>
  <si>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</si>
  <si>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</si>
  <si>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</si>
  <si>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</si>
  <si>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</si>
  <si>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</si>
  <si>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</si>
  <si>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</si>
  <si>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</si>
  <si>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</si>
  <si>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</si>
  <si>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</si>
  <si>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</si>
  <si>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</si>
  <si>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</si>
  <si>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</si>
  <si>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</si>
  <si>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</si>
  <si>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</si>
  <si>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</si>
  <si>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</si>
  <si>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theme="1"/>
        <rFont val="Times New Roman"/>
        <family val="1"/>
      </rPr>
      <t xml:space="preserve">               </t>
    </r>
    <r>
      <rPr>
        <b/>
        <sz val="11"/>
        <color theme="1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</si>
  <si>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</si>
  <si>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</si>
  <si>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</si>
  <si>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</si>
  <si>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</si>
  <si>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</si>
  <si>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</si>
  <si>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</si>
  <si>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</si>
  <si>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</si>
  <si>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</si>
  <si>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</si>
  <si>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</si>
  <si>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</si>
  <si>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</si>
  <si>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</si>
  <si>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</si>
  <si>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</si>
  <si>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</si>
  <si>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</si>
  <si>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</si>
  <si>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</si>
  <si>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</si>
  <si>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</si>
  <si>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</si>
  <si>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</si>
  <si>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</si>
  <si>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</si>
  <si>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</si>
  <si>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</si>
  <si>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</si>
  <si>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</si>
  <si>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</si>
  <si>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</si>
  <si>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</si>
  <si>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</si>
  <si>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</si>
  <si>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</si>
  <si>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theme="1"/>
        <rFont val="Times New Roman"/>
        <family val="1"/>
      </rPr>
      <t xml:space="preserve">               </t>
    </r>
    <r>
      <rPr>
        <b/>
        <sz val="14"/>
        <color theme="1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</si>
  <si>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</si>
  <si>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</si>
  <si>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</si>
  <si>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</si>
  <si>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</si>
  <si>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</si>
  <si>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</si>
  <si>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</si>
  <si>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</si>
  <si>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</si>
  <si>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</si>
  <si>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</si>
  <si>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</si>
  <si>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</si>
  <si>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</si>
  <si>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</si>
  <si>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</si>
  <si>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</si>
  <si>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</si>
  <si>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</si>
  <si>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</si>
  <si>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</si>
  <si>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</si>
  <si>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</si>
  <si>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</si>
  <si>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</si>
  <si>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</si>
  <si>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</si>
  <si>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</si>
  <si>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</si>
  <si>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</si>
  <si>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</si>
  <si>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</si>
  <si>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</si>
  <si>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</si>
  <si>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</si>
  <si>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</si>
  <si>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</si>
  <si>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</si>
  <si>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</si>
  <si>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</si>
  <si>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</si>
  <si>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</si>
  <si>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</si>
  <si>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</si>
  <si>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/>
        <sz val="14"/>
        <color rgb="FF0000FF"/>
        <rFont val="Times New Roman"/>
        <family val="1"/>
      </rPr>
      <t> </t>
    </r>
    <r>
      <rPr>
        <b/>
        <u/>
        <sz val="14"/>
        <color rgb="FF0000FF"/>
        <rFont val="Calibri"/>
        <family val="2"/>
      </rPr>
      <t>Conexiones trifásicas, hasta 20 kW, BT5A, BT5B y BT6</t>
    </r>
  </si>
  <si>
    <r>
      <t>1.1</t>
    </r>
    <r>
      <rPr>
        <b/>
        <u/>
        <sz val="14"/>
        <color rgb="FF0000FF"/>
        <rFont val="Times New Roman"/>
        <family val="1"/>
      </rPr>
      <t> </t>
    </r>
    <r>
      <rPr>
        <b/>
        <u/>
        <sz val="14"/>
        <color rgb="FF0000FF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</si>
  <si>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</si>
  <si>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</si>
  <si>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m</t>
    </r>
    <r>
      <rPr>
        <vertAlign val="superscript"/>
        <sz val="10"/>
        <rFont val="Calibri"/>
        <family val="2"/>
        <scheme val="minor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</si>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</sst>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sz val="10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Narrow"/>
      <family val="2"/>
    </font>
    <font>
      <b/>
      <sz val="14"/>
      <color theme="1"/>
      <name val="Calibri"/>
      <family val="2"/>
    </font>
    <font>
      <b/>
      <sz val="7"/>
      <color theme="1"/>
      <name val="Times New Roman"/>
      <family val="1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  <font>
      <b/>
      <u/>
      <sz val="14"/>
      <color rgb="FF0000FF"/>
      <name val="Calibri"/>
      <family val="2"/>
    </font>
    <font>
      <b/>
      <sz val="16"/>
      <color indexed="12"/>
      <name val="Calibri"/>
      <family val="2"/>
      <scheme val="minor"/>
    </font>
    <font>
      <b/>
      <sz val="14"/>
      <color indexed="16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rgb="FF0000FF"/>
      <name val="Times New Roman"/>
      <family val="1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3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84">
    <xf numFmtId="0" fontId="0" fillId="0" borderId="0"/>
    <xf numFmtId="0" fontId="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2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34" fillId="0" borderId="0"/>
  </cellStyleXfs>
  <cellXfs count="1063">
    <xf numFmtId="0" fontId="0" fillId="0" borderId="0" xfId="0"/>
    <xf numFmtId="0" fontId="3" fillId="0" borderId="0" xfId="0" applyFont="1"/>
    <xf numFmtId="0" fontId="3" fillId="0" borderId="0" xfId="2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right" wrapText="1"/>
    </xf>
    <xf numFmtId="0" fontId="11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0" fontId="14" fillId="0" borderId="0" xfId="0" applyFont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justify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0" fontId="15" fillId="0" borderId="0" xfId="3" applyFont="1"/>
    <xf numFmtId="0" fontId="3" fillId="0" borderId="0" xfId="6" applyFont="1"/>
    <xf numFmtId="0" fontId="19" fillId="0" borderId="0" xfId="4" applyFont="1"/>
    <xf numFmtId="0" fontId="15" fillId="0" borderId="0" xfId="4" applyFont="1"/>
    <xf numFmtId="0" fontId="16" fillId="0" borderId="3" xfId="4" applyFont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left" vertical="center" wrapText="1"/>
    </xf>
    <xf numFmtId="0" fontId="16" fillId="0" borderId="6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 wrapText="1"/>
    </xf>
    <xf numFmtId="49" fontId="15" fillId="0" borderId="2" xfId="4" applyNumberFormat="1" applyFont="1" applyBorder="1" applyAlignment="1">
      <alignment horizontal="center" vertical="center" wrapText="1"/>
    </xf>
    <xf numFmtId="0" fontId="15" fillId="0" borderId="6" xfId="4" applyFont="1" applyBorder="1" applyAlignment="1">
      <alignment horizontal="left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2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15" fillId="0" borderId="0" xfId="4" applyFont="1" applyBorder="1" applyAlignment="1">
      <alignment vertical="center" wrapText="1"/>
    </xf>
    <xf numFmtId="0" fontId="2" fillId="0" borderId="0" xfId="9"/>
    <xf numFmtId="0" fontId="15" fillId="0" borderId="0" xfId="2" applyFont="1"/>
    <xf numFmtId="0" fontId="16" fillId="0" borderId="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Continuous" vertical="center" wrapText="1"/>
    </xf>
    <xf numFmtId="0" fontId="16" fillId="0" borderId="6" xfId="2" applyFont="1" applyBorder="1" applyAlignment="1">
      <alignment horizontal="center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Continuous" vertical="center" wrapText="1"/>
    </xf>
    <xf numFmtId="0" fontId="16" fillId="0" borderId="0" xfId="2" applyFont="1" applyBorder="1" applyAlignment="1">
      <alignment horizontal="centerContinuous" vertical="center" wrapText="1"/>
    </xf>
    <xf numFmtId="0" fontId="16" fillId="0" borderId="5" xfId="2" applyFont="1" applyBorder="1" applyAlignment="1">
      <alignment horizontal="center"/>
    </xf>
    <xf numFmtId="0" fontId="16" fillId="0" borderId="12" xfId="2" applyFont="1" applyBorder="1" applyAlignment="1">
      <alignment horizontal="centerContinuous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2" xfId="2" applyFont="1" applyBorder="1"/>
    <xf numFmtId="0" fontId="17" fillId="0" borderId="0" xfId="1" applyFont="1"/>
    <xf numFmtId="0" fontId="16" fillId="0" borderId="3" xfId="15" applyFont="1" applyBorder="1" applyAlignment="1">
      <alignment horizontal="center" vertical="center" wrapText="1"/>
    </xf>
    <xf numFmtId="0" fontId="15" fillId="0" borderId="6" xfId="15" applyFont="1" applyBorder="1" applyAlignment="1">
      <alignment horizontal="center" vertical="center" wrapText="1"/>
    </xf>
    <xf numFmtId="0" fontId="15" fillId="0" borderId="3" xfId="15" applyFont="1" applyBorder="1" applyAlignment="1">
      <alignment horizontal="center" vertical="center" wrapText="1"/>
    </xf>
    <xf numFmtId="0" fontId="15" fillId="0" borderId="12" xfId="15" applyFont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center" vertical="center" wrapText="1"/>
    </xf>
    <xf numFmtId="0" fontId="15" fillId="0" borderId="12" xfId="15" applyFont="1" applyFill="1" applyBorder="1" applyAlignment="1">
      <alignment horizontal="center" vertical="center" wrapText="1"/>
    </xf>
    <xf numFmtId="0" fontId="15" fillId="0" borderId="6" xfId="15" applyFont="1" applyFill="1" applyBorder="1" applyAlignment="1">
      <alignment horizontal="center" vertical="center" wrapText="1"/>
    </xf>
    <xf numFmtId="0" fontId="15" fillId="0" borderId="3" xfId="15" applyFont="1" applyBorder="1" applyAlignment="1">
      <alignment horizontal="left" vertical="center" wrapText="1"/>
    </xf>
    <xf numFmtId="0" fontId="15" fillId="0" borderId="12" xfId="15" applyFont="1" applyBorder="1" applyAlignment="1">
      <alignment horizontal="left" vertical="center" wrapText="1"/>
    </xf>
    <xf numFmtId="0" fontId="15" fillId="0" borderId="5" xfId="15" applyFont="1" applyBorder="1" applyAlignment="1">
      <alignment horizontal="center" vertical="center" wrapText="1"/>
    </xf>
    <xf numFmtId="0" fontId="16" fillId="0" borderId="12" xfId="15" applyFont="1" applyBorder="1" applyAlignment="1">
      <alignment horizontal="center" vertical="center" wrapText="1"/>
    </xf>
    <xf numFmtId="0" fontId="20" fillId="0" borderId="0" xfId="18"/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20" fillId="0" borderId="0" xfId="21"/>
    <xf numFmtId="0" fontId="3" fillId="0" borderId="1" xfId="1" applyFont="1" applyFill="1" applyBorder="1" applyAlignment="1">
      <alignment horizontal="center" vertical="center" wrapText="1"/>
    </xf>
    <xf numFmtId="0" fontId="3" fillId="0" borderId="12" xfId="23" applyFont="1" applyBorder="1"/>
    <xf numFmtId="0" fontId="5" fillId="0" borderId="9" xfId="23" applyFont="1" applyBorder="1" applyAlignment="1">
      <alignment horizontal="center"/>
    </xf>
    <xf numFmtId="0" fontId="3" fillId="0" borderId="5" xfId="23" applyFont="1" applyBorder="1"/>
    <xf numFmtId="0" fontId="10" fillId="0" borderId="0" xfId="1" applyFont="1" applyFill="1"/>
    <xf numFmtId="0" fontId="3" fillId="0" borderId="0" xfId="1" applyFont="1" applyFill="1"/>
    <xf numFmtId="0" fontId="3" fillId="0" borderId="15" xfId="25" applyFont="1" applyFill="1" applyBorder="1" applyAlignment="1">
      <alignment vertical="center" wrapText="1"/>
    </xf>
    <xf numFmtId="0" fontId="3" fillId="0" borderId="26" xfId="25" applyFont="1" applyFill="1" applyBorder="1" applyAlignment="1">
      <alignment vertical="center"/>
    </xf>
    <xf numFmtId="0" fontId="3" fillId="0" borderId="1" xfId="25" applyFont="1" applyFill="1" applyBorder="1" applyAlignment="1">
      <alignment vertical="center"/>
    </xf>
    <xf numFmtId="3" fontId="3" fillId="0" borderId="1" xfId="25" applyNumberFormat="1" applyFont="1" applyFill="1" applyBorder="1" applyAlignment="1">
      <alignment vertical="center"/>
    </xf>
    <xf numFmtId="0" fontId="3" fillId="0" borderId="17" xfId="25" applyFont="1" applyFill="1" applyBorder="1" applyAlignment="1">
      <alignment vertical="center" wrapText="1"/>
    </xf>
    <xf numFmtId="0" fontId="3" fillId="0" borderId="27" xfId="25" applyFont="1" applyFill="1" applyBorder="1" applyAlignment="1">
      <alignment vertical="center"/>
    </xf>
    <xf numFmtId="0" fontId="3" fillId="0" borderId="28" xfId="25" applyFont="1" applyFill="1" applyBorder="1" applyAlignment="1">
      <alignment vertical="center" wrapText="1"/>
    </xf>
    <xf numFmtId="0" fontId="3" fillId="0" borderId="29" xfId="25" applyFont="1" applyFill="1" applyBorder="1" applyAlignment="1">
      <alignment vertical="center" wrapText="1"/>
    </xf>
    <xf numFmtId="0" fontId="3" fillId="0" borderId="30" xfId="25" applyFont="1" applyFill="1" applyBorder="1" applyAlignment="1">
      <alignment vertical="center"/>
    </xf>
    <xf numFmtId="0" fontId="3" fillId="0" borderId="31" xfId="25" applyFont="1" applyFill="1" applyBorder="1" applyAlignment="1">
      <alignment vertical="center"/>
    </xf>
    <xf numFmtId="0" fontId="3" fillId="0" borderId="22" xfId="25" applyFont="1" applyFill="1" applyBorder="1" applyAlignment="1">
      <alignment vertical="center" wrapText="1"/>
    </xf>
    <xf numFmtId="0" fontId="3" fillId="0" borderId="32" xfId="25" applyFont="1" applyFill="1" applyBorder="1" applyAlignment="1">
      <alignment vertical="center" wrapText="1"/>
    </xf>
    <xf numFmtId="0" fontId="3" fillId="0" borderId="3" xfId="25" applyFont="1" applyFill="1" applyBorder="1" applyAlignment="1">
      <alignment vertical="center"/>
    </xf>
    <xf numFmtId="0" fontId="3" fillId="0" borderId="13" xfId="25" applyFont="1" applyFill="1" applyBorder="1" applyAlignment="1">
      <alignment vertical="center"/>
    </xf>
    <xf numFmtId="0" fontId="3" fillId="0" borderId="20" xfId="25" applyFont="1" applyFill="1" applyBorder="1" applyAlignment="1">
      <alignment vertical="center" wrapText="1"/>
    </xf>
    <xf numFmtId="0" fontId="3" fillId="0" borderId="12" xfId="25" applyFont="1" applyFill="1" applyBorder="1" applyAlignment="1">
      <alignment vertical="center"/>
    </xf>
    <xf numFmtId="0" fontId="3" fillId="0" borderId="0" xfId="25" applyFont="1" applyFill="1" applyBorder="1" applyAlignment="1">
      <alignment vertical="center"/>
    </xf>
    <xf numFmtId="0" fontId="3" fillId="0" borderId="0" xfId="1" applyFont="1" applyFill="1" applyAlignment="1">
      <alignment horizontal="center"/>
    </xf>
    <xf numFmtId="0" fontId="3" fillId="0" borderId="3" xfId="25" applyFont="1" applyFill="1" applyBorder="1" applyAlignment="1">
      <alignment horizontal="center" vertical="center"/>
    </xf>
    <xf numFmtId="0" fontId="3" fillId="0" borderId="12" xfId="25" applyFont="1" applyFill="1" applyBorder="1" applyAlignment="1">
      <alignment horizontal="center" vertical="center"/>
    </xf>
    <xf numFmtId="0" fontId="3" fillId="0" borderId="6" xfId="25" applyFont="1" applyFill="1" applyBorder="1" applyAlignment="1">
      <alignment horizontal="center" vertical="center"/>
    </xf>
    <xf numFmtId="0" fontId="3" fillId="0" borderId="4" xfId="25" applyFont="1" applyFill="1" applyBorder="1" applyAlignment="1">
      <alignment horizontal="center" vertical="center"/>
    </xf>
    <xf numFmtId="0" fontId="3" fillId="0" borderId="10" xfId="25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</xf>
    <xf numFmtId="0" fontId="3" fillId="0" borderId="18" xfId="25" applyFont="1" applyFill="1" applyBorder="1" applyAlignment="1">
      <alignment vertical="center" wrapText="1"/>
    </xf>
    <xf numFmtId="0" fontId="3" fillId="0" borderId="3" xfId="25" applyFont="1" applyFill="1" applyBorder="1" applyAlignment="1">
      <alignment vertical="center" wrapText="1"/>
    </xf>
    <xf numFmtId="0" fontId="3" fillId="0" borderId="12" xfId="25" applyFont="1" applyFill="1" applyBorder="1" applyAlignment="1">
      <alignment vertical="center" wrapText="1"/>
    </xf>
    <xf numFmtId="0" fontId="3" fillId="0" borderId="14" xfId="25" applyFont="1" applyFill="1" applyBorder="1" applyAlignment="1">
      <alignment vertical="center"/>
    </xf>
    <xf numFmtId="0" fontId="3" fillId="0" borderId="13" xfId="25" applyFont="1" applyFill="1" applyBorder="1" applyAlignment="1">
      <alignment horizontal="center" vertical="center"/>
    </xf>
    <xf numFmtId="0" fontId="3" fillId="0" borderId="2" xfId="25" applyFont="1" applyFill="1" applyBorder="1" applyAlignment="1">
      <alignment vertical="center"/>
    </xf>
    <xf numFmtId="0" fontId="3" fillId="0" borderId="9" xfId="25" applyFont="1" applyFill="1" applyBorder="1" applyAlignment="1">
      <alignment vertical="center"/>
    </xf>
    <xf numFmtId="0" fontId="20" fillId="0" borderId="0" xfId="27"/>
    <xf numFmtId="3" fontId="3" fillId="0" borderId="1" xfId="1" applyNumberFormat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20" fillId="0" borderId="0" xfId="29"/>
    <xf numFmtId="0" fontId="3" fillId="0" borderId="1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" fillId="0" borderId="12" xfId="29" applyFont="1" applyBorder="1"/>
    <xf numFmtId="0" fontId="3" fillId="0" borderId="6" xfId="29" applyFont="1" applyBorder="1"/>
    <xf numFmtId="0" fontId="3" fillId="0" borderId="8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/>
    </xf>
    <xf numFmtId="0" fontId="20" fillId="0" borderId="0" xfId="31"/>
    <xf numFmtId="0" fontId="3" fillId="0" borderId="17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4" fontId="3" fillId="0" borderId="14" xfId="1" applyNumberFormat="1" applyFont="1" applyBorder="1"/>
    <xf numFmtId="0" fontId="10" fillId="0" borderId="0" xfId="1" applyFont="1"/>
    <xf numFmtId="0" fontId="3" fillId="0" borderId="12" xfId="39" applyFont="1" applyBorder="1"/>
    <xf numFmtId="0" fontId="3" fillId="0" borderId="6" xfId="39" applyFont="1" applyBorder="1"/>
    <xf numFmtId="0" fontId="5" fillId="0" borderId="2" xfId="1" applyFont="1" applyBorder="1" applyAlignment="1">
      <alignment horizontal="centerContinuous" vertical="center" wrapText="1"/>
    </xf>
    <xf numFmtId="0" fontId="3" fillId="0" borderId="13" xfId="1" applyFont="1" applyBorder="1" applyAlignment="1">
      <alignment horizontal="centerContinuous" vertical="center" wrapText="1"/>
    </xf>
    <xf numFmtId="0" fontId="5" fillId="0" borderId="14" xfId="1" applyFont="1" applyBorder="1" applyAlignment="1">
      <alignment horizontal="centerContinuous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3" fillId="0" borderId="5" xfId="39" applyFont="1" applyBorder="1"/>
    <xf numFmtId="0" fontId="5" fillId="0" borderId="11" xfId="39" applyFont="1" applyBorder="1" applyAlignment="1">
      <alignment horizontal="center"/>
    </xf>
    <xf numFmtId="0" fontId="5" fillId="0" borderId="9" xfId="39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4" fontId="3" fillId="0" borderId="1" xfId="1" applyNumberFormat="1" applyFont="1" applyBorder="1"/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1" applyFont="1"/>
    <xf numFmtId="3" fontId="3" fillId="0" borderId="1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Font="1"/>
    <xf numFmtId="0" fontId="22" fillId="0" borderId="1" xfId="0" applyFont="1" applyBorder="1"/>
    <xf numFmtId="0" fontId="22" fillId="0" borderId="1" xfId="0" applyFont="1" applyFill="1" applyBorder="1"/>
    <xf numFmtId="4" fontId="22" fillId="0" borderId="1" xfId="0" applyNumberFormat="1" applyFont="1" applyFill="1" applyBorder="1" applyAlignment="1">
      <alignment horizontal="right" indent="1"/>
    </xf>
    <xf numFmtId="0" fontId="22" fillId="0" borderId="12" xfId="0" applyFont="1" applyBorder="1"/>
    <xf numFmtId="4" fontId="22" fillId="0" borderId="12" xfId="0" applyNumberFormat="1" applyFont="1" applyFill="1" applyBorder="1" applyAlignment="1">
      <alignment horizontal="right" inden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6" xfId="3" applyFont="1" applyBorder="1"/>
    <xf numFmtId="0" fontId="15" fillId="3" borderId="14" xfId="2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 wrapText="1"/>
    </xf>
    <xf numFmtId="0" fontId="5" fillId="0" borderId="9" xfId="1" quotePrefix="1" applyFont="1" applyBorder="1" applyAlignment="1">
      <alignment horizontal="center" vertical="center" wrapText="1"/>
    </xf>
    <xf numFmtId="0" fontId="5" fillId="0" borderId="12" xfId="1" quotePrefix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5" fillId="0" borderId="5" xfId="1" quotePrefix="1" applyFont="1" applyBorder="1" applyAlignment="1">
      <alignment horizontal="center" vertical="center" wrapText="1"/>
    </xf>
    <xf numFmtId="0" fontId="5" fillId="0" borderId="6" xfId="1" quotePrefix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12" xfId="23" applyFont="1" applyBorder="1" applyAlignment="1">
      <alignment horizontal="center"/>
    </xf>
    <xf numFmtId="4" fontId="3" fillId="0" borderId="12" xfId="1" applyNumberFormat="1" applyFont="1" applyBorder="1"/>
    <xf numFmtId="4" fontId="3" fillId="0" borderId="3" xfId="1" applyNumberFormat="1" applyFont="1" applyBorder="1"/>
    <xf numFmtId="4" fontId="3" fillId="0" borderId="0" xfId="1" applyNumberFormat="1" applyFont="1" applyBorder="1"/>
    <xf numFmtId="0" fontId="3" fillId="0" borderId="13" xfId="1" applyFont="1" applyFill="1" applyBorder="1" applyAlignment="1">
      <alignment horizontal="center" vertical="center"/>
    </xf>
    <xf numFmtId="4" fontId="3" fillId="4" borderId="1" xfId="1" applyNumberFormat="1" applyFont="1" applyFill="1" applyBorder="1"/>
    <xf numFmtId="4" fontId="3" fillId="4" borderId="6" xfId="1" applyNumberFormat="1" applyFont="1" applyFill="1" applyBorder="1"/>
    <xf numFmtId="4" fontId="3" fillId="4" borderId="23" xfId="1" applyNumberFormat="1" applyFont="1" applyFill="1" applyBorder="1"/>
    <xf numFmtId="4" fontId="3" fillId="4" borderId="35" xfId="1" applyNumberFormat="1" applyFont="1" applyFill="1" applyBorder="1"/>
    <xf numFmtId="0" fontId="3" fillId="0" borderId="0" xfId="29" applyFont="1"/>
    <xf numFmtId="0" fontId="3" fillId="0" borderId="1" xfId="1" applyFont="1" applyBorder="1" applyAlignment="1">
      <alignment vertical="center"/>
    </xf>
    <xf numFmtId="3" fontId="3" fillId="0" borderId="1" xfId="1" applyNumberFormat="1" applyFont="1" applyFill="1" applyBorder="1"/>
    <xf numFmtId="0" fontId="3" fillId="0" borderId="0" xfId="18" applyFont="1"/>
    <xf numFmtId="0" fontId="3" fillId="5" borderId="0" xfId="6" applyFont="1" applyFill="1"/>
    <xf numFmtId="0" fontId="5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6" xfId="1" quotePrefix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0" fillId="0" borderId="0" xfId="1" applyFont="1" applyFill="1" applyBorder="1"/>
    <xf numFmtId="0" fontId="3" fillId="0" borderId="0" xfId="1" applyFont="1" applyFill="1" applyBorder="1"/>
    <xf numFmtId="0" fontId="5" fillId="0" borderId="12" xfId="1" quotePrefix="1" applyFont="1" applyFill="1" applyBorder="1" applyAlignment="1">
      <alignment horizontal="center" vertical="center" wrapText="1"/>
    </xf>
    <xf numFmtId="3" fontId="3" fillId="6" borderId="1" xfId="1" applyNumberFormat="1" applyFont="1" applyFill="1" applyBorder="1"/>
    <xf numFmtId="0" fontId="3" fillId="0" borderId="38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0" fontId="3" fillId="0" borderId="12" xfId="0" applyFont="1" applyFill="1" applyBorder="1"/>
    <xf numFmtId="3" fontId="3" fillId="0" borderId="1" xfId="0" applyNumberFormat="1" applyFont="1" applyFill="1" applyBorder="1"/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68" applyFont="1"/>
    <xf numFmtId="4" fontId="3" fillId="3" borderId="1" xfId="1" applyNumberFormat="1" applyFont="1" applyFill="1" applyBorder="1"/>
    <xf numFmtId="0" fontId="3" fillId="0" borderId="6" xfId="68" applyFont="1" applyBorder="1"/>
    <xf numFmtId="0" fontId="3" fillId="0" borderId="1" xfId="68" applyFont="1" applyBorder="1" applyAlignment="1">
      <alignment horizontal="center"/>
    </xf>
    <xf numFmtId="0" fontId="7" fillId="0" borderId="0" xfId="68"/>
    <xf numFmtId="0" fontId="3" fillId="0" borderId="12" xfId="68" applyFont="1" applyBorder="1"/>
    <xf numFmtId="0" fontId="3" fillId="0" borderId="0" xfId="68" applyFont="1" applyBorder="1"/>
    <xf numFmtId="0" fontId="3" fillId="0" borderId="5" xfId="68" applyFont="1" applyBorder="1"/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12" xfId="68" applyFont="1" applyBorder="1" applyAlignment="1">
      <alignment horizontal="center"/>
    </xf>
    <xf numFmtId="0" fontId="5" fillId="0" borderId="9" xfId="68" applyFont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10" fillId="0" borderId="0" xfId="68" applyFont="1"/>
    <xf numFmtId="0" fontId="3" fillId="7" borderId="0" xfId="6" applyFont="1" applyFill="1"/>
    <xf numFmtId="0" fontId="3" fillId="7" borderId="0" xfId="68" applyFont="1" applyFill="1"/>
    <xf numFmtId="0" fontId="27" fillId="0" borderId="0" xfId="11" applyFont="1"/>
    <xf numFmtId="0" fontId="28" fillId="0" borderId="14" xfId="11" applyFont="1" applyFill="1" applyBorder="1" applyAlignment="1">
      <alignment horizontal="centerContinuous" vertical="center" wrapText="1"/>
    </xf>
    <xf numFmtId="0" fontId="28" fillId="0" borderId="41" xfId="11" applyFont="1" applyFill="1" applyBorder="1" applyAlignment="1">
      <alignment horizontal="centerContinuous" vertical="center" wrapText="1"/>
    </xf>
    <xf numFmtId="0" fontId="28" fillId="0" borderId="13" xfId="11" applyFont="1" applyFill="1" applyBorder="1" applyAlignment="1">
      <alignment horizontal="centerContinuous" vertical="center" wrapText="1"/>
    </xf>
    <xf numFmtId="0" fontId="28" fillId="0" borderId="41" xfId="0" applyFont="1" applyFill="1" applyBorder="1" applyAlignment="1">
      <alignment horizontal="centerContinuous" vertical="center" wrapText="1"/>
    </xf>
    <xf numFmtId="0" fontId="0" fillId="0" borderId="41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28" fillId="0" borderId="3" xfId="11" applyFont="1" applyFill="1" applyBorder="1" applyAlignment="1">
      <alignment horizontal="center" vertical="center" wrapText="1"/>
    </xf>
    <xf numFmtId="0" fontId="28" fillId="0" borderId="1" xfId="1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7" fillId="0" borderId="8" xfId="11" applyFont="1" applyFill="1" applyBorder="1"/>
    <xf numFmtId="0" fontId="27" fillId="0" borderId="16" xfId="11" applyFont="1" applyFill="1" applyBorder="1"/>
    <xf numFmtId="2" fontId="0" fillId="0" borderId="0" xfId="0" applyNumberFormat="1" applyFont="1"/>
    <xf numFmtId="0" fontId="27" fillId="0" borderId="6" xfId="11" applyFont="1" applyFill="1" applyBorder="1" applyAlignment="1">
      <alignment horizontal="center" vertical="center" wrapText="1"/>
    </xf>
    <xf numFmtId="0" fontId="27" fillId="0" borderId="42" xfId="11" applyFont="1" applyFill="1" applyBorder="1"/>
    <xf numFmtId="0" fontId="27" fillId="0" borderId="22" xfId="11" applyFont="1" applyFill="1" applyBorder="1"/>
    <xf numFmtId="0" fontId="27" fillId="0" borderId="43" xfId="11" applyFont="1" applyFill="1" applyBorder="1"/>
    <xf numFmtId="0" fontId="27" fillId="0" borderId="6" xfId="11" quotePrefix="1" applyFont="1" applyFill="1" applyBorder="1" applyAlignment="1">
      <alignment horizontal="center" vertical="center" wrapText="1"/>
    </xf>
    <xf numFmtId="0" fontId="27" fillId="0" borderId="12" xfId="11" applyFont="1" applyFill="1" applyBorder="1" applyAlignment="1">
      <alignment horizontal="center" vertical="center" wrapText="1"/>
    </xf>
    <xf numFmtId="0" fontId="27" fillId="0" borderId="45" xfId="11" applyFont="1" applyFill="1" applyBorder="1"/>
    <xf numFmtId="0" fontId="27" fillId="0" borderId="34" xfId="11" applyFont="1" applyFill="1" applyBorder="1"/>
    <xf numFmtId="0" fontId="28" fillId="0" borderId="46" xfId="11" applyFont="1" applyFill="1" applyBorder="1" applyAlignment="1">
      <alignment horizontal="centerContinuous" vertical="center" wrapText="1"/>
    </xf>
    <xf numFmtId="0" fontId="28" fillId="0" borderId="47" xfId="11" applyFont="1" applyFill="1" applyBorder="1" applyAlignment="1">
      <alignment horizontal="centerContinuous" vertical="center" wrapText="1"/>
    </xf>
    <xf numFmtId="0" fontId="28" fillId="0" borderId="46" xfId="0" applyFont="1" applyFill="1" applyBorder="1" applyAlignment="1">
      <alignment horizontal="centerContinuous" vertical="center" wrapText="1"/>
    </xf>
    <xf numFmtId="0" fontId="0" fillId="0" borderId="47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28" fillId="0" borderId="44" xfId="1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27" fillId="0" borderId="50" xfId="11" applyFont="1" applyFill="1" applyBorder="1"/>
    <xf numFmtId="0" fontId="27" fillId="0" borderId="51" xfId="11" applyFont="1" applyFill="1" applyBorder="1"/>
    <xf numFmtId="0" fontId="27" fillId="0" borderId="52" xfId="11" applyFont="1" applyFill="1" applyBorder="1"/>
    <xf numFmtId="0" fontId="27" fillId="0" borderId="37" xfId="11" applyFont="1" applyFill="1" applyBorder="1"/>
    <xf numFmtId="0" fontId="28" fillId="0" borderId="48" xfId="11" applyFont="1" applyFill="1" applyBorder="1" applyAlignment="1">
      <alignment horizontal="centerContinuous" vertical="center" wrapText="1"/>
    </xf>
    <xf numFmtId="0" fontId="27" fillId="0" borderId="53" xfId="11" applyFont="1" applyFill="1" applyBorder="1"/>
    <xf numFmtId="0" fontId="28" fillId="0" borderId="54" xfId="11" applyFont="1" applyFill="1" applyBorder="1" applyAlignment="1">
      <alignment horizontal="centerContinuous" vertical="center" wrapText="1"/>
    </xf>
    <xf numFmtId="0" fontId="28" fillId="0" borderId="50" xfId="11" applyFont="1" applyFill="1" applyBorder="1" applyAlignment="1">
      <alignment horizontal="centerContinuous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Continuous"/>
    </xf>
    <xf numFmtId="0" fontId="0" fillId="0" borderId="55" xfId="0" applyFont="1" applyBorder="1" applyAlignment="1">
      <alignment horizontal="centerContinuous"/>
    </xf>
    <xf numFmtId="0" fontId="28" fillId="0" borderId="49" xfId="11" applyFont="1" applyFill="1" applyBorder="1" applyAlignment="1">
      <alignment horizontal="center" wrapText="1"/>
    </xf>
    <xf numFmtId="0" fontId="28" fillId="0" borderId="50" xfId="11" applyFont="1" applyFill="1" applyBorder="1" applyAlignment="1">
      <alignment horizontal="center" wrapText="1"/>
    </xf>
    <xf numFmtId="0" fontId="28" fillId="0" borderId="50" xfId="0" applyFont="1" applyFill="1" applyBorder="1" applyAlignment="1">
      <alignment horizontal="center" wrapText="1"/>
    </xf>
    <xf numFmtId="0" fontId="28" fillId="0" borderId="49" xfId="0" applyFont="1" applyFill="1" applyBorder="1" applyAlignment="1">
      <alignment horizontal="center" wrapText="1"/>
    </xf>
    <xf numFmtId="0" fontId="28" fillId="0" borderId="12" xfId="11" applyFont="1" applyFill="1" applyBorder="1" applyAlignment="1">
      <alignment horizontal="center" vertical="center" wrapText="1"/>
    </xf>
    <xf numFmtId="0" fontId="28" fillId="0" borderId="11" xfId="1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7" fillId="0" borderId="0" xfId="11" applyFont="1" applyFill="1" applyBorder="1"/>
    <xf numFmtId="0" fontId="27" fillId="0" borderId="18" xfId="11" applyFont="1" applyFill="1" applyBorder="1"/>
    <xf numFmtId="0" fontId="28" fillId="0" borderId="57" xfId="11" applyFont="1" applyFill="1" applyBorder="1" applyAlignment="1">
      <alignment horizontal="centerContinuous" vertical="center" wrapText="1"/>
    </xf>
    <xf numFmtId="0" fontId="0" fillId="0" borderId="13" xfId="0" applyFont="1" applyBorder="1"/>
    <xf numFmtId="0" fontId="28" fillId="0" borderId="56" xfId="0" applyFont="1" applyFill="1" applyBorder="1" applyAlignment="1">
      <alignment horizontal="centerContinuous" vertical="center" wrapText="1"/>
    </xf>
    <xf numFmtId="0" fontId="0" fillId="0" borderId="3" xfId="0" applyBorder="1"/>
    <xf numFmtId="0" fontId="0" fillId="0" borderId="50" xfId="0" applyBorder="1"/>
    <xf numFmtId="0" fontId="28" fillId="0" borderId="5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2" fontId="27" fillId="0" borderId="12" xfId="11" applyNumberFormat="1" applyFont="1" applyFill="1" applyBorder="1" applyAlignment="1">
      <alignment horizontal="center" vertical="center"/>
    </xf>
    <xf numFmtId="2" fontId="0" fillId="0" borderId="0" xfId="0" applyNumberFormat="1"/>
    <xf numFmtId="2" fontId="27" fillId="0" borderId="56" xfId="11" applyNumberFormat="1" applyFont="1" applyFill="1" applyBorder="1" applyAlignment="1">
      <alignment horizontal="center" vertical="center"/>
    </xf>
    <xf numFmtId="0" fontId="27" fillId="0" borderId="58" xfId="11" applyFont="1" applyFill="1" applyBorder="1"/>
    <xf numFmtId="0" fontId="27" fillId="0" borderId="59" xfId="11" applyFont="1" applyFill="1" applyBorder="1"/>
    <xf numFmtId="2" fontId="27" fillId="0" borderId="60" xfId="1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 shrinkToFit="1"/>
    </xf>
    <xf numFmtId="2" fontId="27" fillId="0" borderId="0" xfId="11" applyNumberFormat="1" applyFont="1" applyFill="1" applyBorder="1" applyAlignment="1">
      <alignment vertical="center"/>
    </xf>
    <xf numFmtId="0" fontId="0" fillId="0" borderId="61" xfId="0" applyBorder="1"/>
    <xf numFmtId="0" fontId="28" fillId="0" borderId="62" xfId="11" applyFont="1" applyFill="1" applyBorder="1" applyAlignment="1">
      <alignment horizontal="centerContinuous" vertical="center" wrapText="1"/>
    </xf>
    <xf numFmtId="0" fontId="28" fillId="0" borderId="61" xfId="11" applyFont="1" applyFill="1" applyBorder="1" applyAlignment="1">
      <alignment horizontal="centerContinuous" vertical="center" wrapText="1"/>
    </xf>
    <xf numFmtId="0" fontId="0" fillId="0" borderId="63" xfId="0" applyFont="1" applyBorder="1"/>
    <xf numFmtId="0" fontId="28" fillId="0" borderId="49" xfId="0" applyFont="1" applyFill="1" applyBorder="1" applyAlignment="1">
      <alignment horizontal="centerContinuous" vertical="center" wrapText="1"/>
    </xf>
    <xf numFmtId="0" fontId="0" fillId="0" borderId="64" xfId="0" applyBorder="1"/>
    <xf numFmtId="0" fontId="28" fillId="0" borderId="65" xfId="11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66" xfId="0" applyBorder="1"/>
    <xf numFmtId="0" fontId="27" fillId="0" borderId="12" xfId="11" applyFont="1" applyFill="1" applyBorder="1"/>
    <xf numFmtId="0" fontId="27" fillId="0" borderId="66" xfId="11" applyFont="1" applyFill="1" applyBorder="1" applyAlignment="1">
      <alignment horizontal="center" vertical="center" wrapText="1"/>
    </xf>
    <xf numFmtId="0" fontId="27" fillId="0" borderId="49" xfId="11" applyFont="1" applyFill="1" applyBorder="1"/>
    <xf numFmtId="0" fontId="27" fillId="0" borderId="60" xfId="11" applyFont="1" applyFill="1" applyBorder="1"/>
    <xf numFmtId="0" fontId="27" fillId="0" borderId="67" xfId="11" applyFont="1" applyFill="1" applyBorder="1"/>
    <xf numFmtId="0" fontId="0" fillId="0" borderId="0" xfId="0" applyFont="1" applyBorder="1" applyAlignment="1">
      <alignment horizontal="centerContinuous"/>
    </xf>
    <xf numFmtId="0" fontId="28" fillId="0" borderId="49" xfId="11" applyFont="1" applyFill="1" applyBorder="1" applyAlignment="1">
      <alignment horizontal="center" vertical="center" wrapText="1"/>
    </xf>
    <xf numFmtId="0" fontId="28" fillId="0" borderId="60" xfId="11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0" fillId="0" borderId="49" xfId="0" applyBorder="1"/>
    <xf numFmtId="0" fontId="27" fillId="0" borderId="66" xfId="11" applyFont="1" applyFill="1" applyBorder="1" applyAlignment="1">
      <alignment vertical="center" wrapText="1"/>
    </xf>
    <xf numFmtId="0" fontId="27" fillId="0" borderId="68" xfId="11" applyFont="1" applyFill="1" applyBorder="1"/>
    <xf numFmtId="0" fontId="27" fillId="0" borderId="69" xfId="11" applyFont="1" applyFill="1" applyBorder="1"/>
    <xf numFmtId="0" fontId="27" fillId="0" borderId="12" xfId="11" applyFont="1" applyFill="1" applyBorder="1" applyAlignment="1">
      <alignment vertical="center" wrapText="1"/>
    </xf>
    <xf numFmtId="0" fontId="28" fillId="0" borderId="71" xfId="11" applyFont="1" applyFill="1" applyBorder="1" applyAlignment="1">
      <alignment horizontal="centerContinuous" vertical="center" wrapText="1"/>
    </xf>
    <xf numFmtId="0" fontId="28" fillId="0" borderId="70" xfId="11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7" fillId="0" borderId="73" xfId="11" applyFont="1" applyFill="1" applyBorder="1"/>
    <xf numFmtId="0" fontId="27" fillId="0" borderId="74" xfId="11" applyFont="1" applyFill="1" applyBorder="1"/>
    <xf numFmtId="0" fontId="28" fillId="0" borderId="75" xfId="11" applyFont="1" applyFill="1" applyBorder="1" applyAlignment="1">
      <alignment horizontal="centerContinuous" vertical="center" wrapText="1"/>
    </xf>
    <xf numFmtId="0" fontId="28" fillId="0" borderId="77" xfId="11" applyFont="1" applyFill="1" applyBorder="1" applyAlignment="1">
      <alignment horizontal="centerContinuous" vertical="center" wrapText="1"/>
    </xf>
    <xf numFmtId="0" fontId="0" fillId="0" borderId="77" xfId="0" applyBorder="1"/>
    <xf numFmtId="0" fontId="0" fillId="0" borderId="78" xfId="0" applyBorder="1"/>
    <xf numFmtId="0" fontId="28" fillId="0" borderId="78" xfId="0" applyFont="1" applyFill="1" applyBorder="1" applyAlignment="1">
      <alignment horizontal="center" vertical="center" wrapText="1"/>
    </xf>
    <xf numFmtId="0" fontId="28" fillId="0" borderId="66" xfId="11" applyFont="1" applyFill="1" applyBorder="1" applyAlignment="1">
      <alignment horizontal="center" vertical="center" wrapText="1"/>
    </xf>
    <xf numFmtId="0" fontId="27" fillId="0" borderId="79" xfId="11" applyFont="1" applyFill="1" applyBorder="1"/>
    <xf numFmtId="0" fontId="27" fillId="0" borderId="80" xfId="11" applyFont="1" applyFill="1" applyBorder="1"/>
    <xf numFmtId="0" fontId="28" fillId="0" borderId="81" xfId="11" applyFont="1" applyFill="1" applyBorder="1" applyAlignment="1">
      <alignment horizontal="centerContinuous" vertical="center" wrapText="1"/>
    </xf>
    <xf numFmtId="0" fontId="0" fillId="0" borderId="55" xfId="0" applyFont="1" applyBorder="1"/>
    <xf numFmtId="0" fontId="28" fillId="0" borderId="78" xfId="0" applyFont="1" applyFill="1" applyBorder="1" applyAlignment="1">
      <alignment horizontal="centerContinuous" vertical="center" wrapText="1"/>
    </xf>
    <xf numFmtId="0" fontId="0" fillId="0" borderId="12" xfId="0" applyBorder="1"/>
    <xf numFmtId="0" fontId="27" fillId="0" borderId="66" xfId="11" applyFont="1" applyFill="1" applyBorder="1" applyAlignment="1">
      <alignment vertical="center" wrapText="1" shrinkToFit="1"/>
    </xf>
    <xf numFmtId="2" fontId="27" fillId="0" borderId="1" xfId="11" applyNumberFormat="1" applyFont="1" applyFill="1" applyBorder="1" applyAlignment="1">
      <alignment horizontal="center" vertical="center"/>
    </xf>
    <xf numFmtId="0" fontId="0" fillId="0" borderId="66" xfId="0" applyBorder="1" applyAlignment="1">
      <alignment vertical="center" wrapText="1" shrinkToFit="1"/>
    </xf>
    <xf numFmtId="0" fontId="27" fillId="0" borderId="1" xfId="11" applyFont="1" applyFill="1" applyBorder="1"/>
    <xf numFmtId="0" fontId="28" fillId="0" borderId="82" xfId="11" applyFont="1" applyFill="1" applyBorder="1" applyAlignment="1">
      <alignment horizontal="centerContinuous" vertical="center" wrapText="1"/>
    </xf>
    <xf numFmtId="0" fontId="0" fillId="0" borderId="83" xfId="0" applyFont="1" applyBorder="1"/>
    <xf numFmtId="0" fontId="28" fillId="0" borderId="84" xfId="0" applyFont="1" applyFill="1" applyBorder="1" applyAlignment="1">
      <alignment horizontal="centerContinuous" vertical="center" wrapText="1"/>
    </xf>
    <xf numFmtId="0" fontId="0" fillId="0" borderId="82" xfId="0" applyFont="1" applyBorder="1" applyAlignment="1">
      <alignment horizontal="centerContinuous"/>
    </xf>
    <xf numFmtId="0" fontId="0" fillId="0" borderId="83" xfId="0" applyFont="1" applyBorder="1" applyAlignment="1">
      <alignment horizontal="centerContinuous"/>
    </xf>
    <xf numFmtId="0" fontId="0" fillId="0" borderId="84" xfId="0" applyBorder="1"/>
    <xf numFmtId="0" fontId="0" fillId="0" borderId="82" xfId="0" applyBorder="1"/>
    <xf numFmtId="0" fontId="28" fillId="0" borderId="82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7" fillId="0" borderId="84" xfId="11" applyFont="1" applyFill="1" applyBorder="1"/>
    <xf numFmtId="0" fontId="27" fillId="0" borderId="85" xfId="11" applyFont="1" applyFill="1" applyBorder="1"/>
    <xf numFmtId="2" fontId="27" fillId="0" borderId="85" xfId="11" applyNumberFormat="1" applyFont="1" applyFill="1" applyBorder="1" applyAlignment="1">
      <alignment horizontal="center" vertical="center"/>
    </xf>
    <xf numFmtId="0" fontId="27" fillId="0" borderId="12" xfId="11" applyFont="1" applyFill="1" applyBorder="1" applyAlignment="1">
      <alignment vertical="center" wrapText="1" shrinkToFit="1"/>
    </xf>
    <xf numFmtId="0" fontId="0" fillId="8" borderId="0" xfId="0" applyFill="1"/>
    <xf numFmtId="0" fontId="28" fillId="0" borderId="86" xfId="11" applyFont="1" applyFill="1" applyBorder="1" applyAlignment="1">
      <alignment horizontal="centerContinuous" vertical="center" wrapText="1"/>
    </xf>
    <xf numFmtId="0" fontId="28" fillId="0" borderId="87" xfId="11" applyFont="1" applyFill="1" applyBorder="1" applyAlignment="1">
      <alignment horizontal="centerContinuous" vertical="center" wrapText="1"/>
    </xf>
    <xf numFmtId="0" fontId="0" fillId="0" borderId="88" xfId="0" applyFont="1" applyBorder="1"/>
    <xf numFmtId="0" fontId="28" fillId="0" borderId="85" xfId="0" applyFont="1" applyFill="1" applyBorder="1" applyAlignment="1">
      <alignment horizontal="centerContinuous" vertical="center" wrapText="1"/>
    </xf>
    <xf numFmtId="0" fontId="0" fillId="0" borderId="87" xfId="0" applyFont="1" applyBorder="1" applyAlignment="1">
      <alignment horizontal="centerContinuous"/>
    </xf>
    <xf numFmtId="0" fontId="0" fillId="0" borderId="88" xfId="0" applyFont="1" applyBorder="1" applyAlignment="1">
      <alignment horizontal="centerContinuous"/>
    </xf>
    <xf numFmtId="0" fontId="30" fillId="0" borderId="84" xfId="0" applyFont="1" applyBorder="1" applyAlignment="1">
      <alignment horizontal="center"/>
    </xf>
    <xf numFmtId="0" fontId="27" fillId="0" borderId="83" xfId="11" applyFont="1" applyFill="1" applyBorder="1"/>
    <xf numFmtId="0" fontId="27" fillId="0" borderId="88" xfId="11" applyFont="1" applyFill="1" applyBorder="1"/>
    <xf numFmtId="0" fontId="27" fillId="0" borderId="7" xfId="11" applyFont="1" applyFill="1" applyBorder="1"/>
    <xf numFmtId="0" fontId="27" fillId="0" borderId="10" xfId="11" applyFont="1" applyFill="1" applyBorder="1"/>
    <xf numFmtId="0" fontId="31" fillId="0" borderId="7" xfId="0" applyFont="1" applyBorder="1"/>
    <xf numFmtId="0" fontId="31" fillId="0" borderId="10" xfId="0" applyFont="1" applyBorder="1"/>
    <xf numFmtId="0" fontId="31" fillId="0" borderId="83" xfId="0" applyFont="1" applyBorder="1"/>
    <xf numFmtId="0" fontId="30" fillId="0" borderId="86" xfId="0" applyFont="1" applyBorder="1" applyAlignment="1">
      <alignment horizontal="center"/>
    </xf>
    <xf numFmtId="0" fontId="27" fillId="0" borderId="10" xfId="11" applyFont="1" applyFill="1" applyBorder="1" applyAlignment="1">
      <alignment vertical="center"/>
    </xf>
    <xf numFmtId="0" fontId="27" fillId="0" borderId="88" xfId="1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Continuous" vertical="center"/>
    </xf>
    <xf numFmtId="0" fontId="5" fillId="0" borderId="0" xfId="10" applyFont="1"/>
    <xf numFmtId="0" fontId="3" fillId="0" borderId="0" xfId="10" applyFont="1"/>
    <xf numFmtId="0" fontId="5" fillId="0" borderId="86" xfId="10" applyFont="1" applyBorder="1" applyAlignment="1">
      <alignment horizontal="center" vertical="center" wrapText="1"/>
    </xf>
    <xf numFmtId="0" fontId="5" fillId="0" borderId="84" xfId="10" applyFont="1" applyBorder="1" applyAlignment="1">
      <alignment horizontal="center" vertical="center" wrapText="1"/>
    </xf>
    <xf numFmtId="0" fontId="5" fillId="0" borderId="66" xfId="10" applyFont="1" applyFill="1" applyBorder="1" applyAlignment="1">
      <alignment horizontal="center" vertical="center" wrapText="1"/>
    </xf>
    <xf numFmtId="0" fontId="5" fillId="0" borderId="65" xfId="10" applyFont="1" applyBorder="1" applyAlignment="1">
      <alignment horizontal="center" vertical="center" wrapText="1"/>
    </xf>
    <xf numFmtId="0" fontId="5" fillId="0" borderId="66" xfId="10" applyFont="1" applyBorder="1" applyAlignment="1">
      <alignment horizontal="center" vertical="center" wrapText="1"/>
    </xf>
    <xf numFmtId="0" fontId="5" fillId="0" borderId="12" xfId="10" applyFont="1" applyFill="1" applyBorder="1" applyAlignment="1">
      <alignment horizontal="center" vertical="center" wrapText="1"/>
    </xf>
    <xf numFmtId="0" fontId="5" fillId="0" borderId="9" xfId="10" applyFont="1" applyBorder="1" applyAlignment="1">
      <alignment horizontal="center" vertical="center" wrapText="1"/>
    </xf>
    <xf numFmtId="0" fontId="5" fillId="0" borderId="12" xfId="10" applyFont="1" applyBorder="1" applyAlignment="1">
      <alignment horizontal="center" vertical="center" wrapText="1"/>
    </xf>
    <xf numFmtId="0" fontId="5" fillId="0" borderId="77" xfId="10" applyFont="1" applyBorder="1" applyAlignment="1">
      <alignment horizontal="center" vertical="center" wrapText="1"/>
    </xf>
    <xf numFmtId="0" fontId="5" fillId="0" borderId="78" xfId="10" applyFont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3" fillId="0" borderId="0" xfId="10" applyFont="1" applyFill="1" applyBorder="1"/>
    <xf numFmtId="0" fontId="5" fillId="0" borderId="0" xfId="10" applyFont="1" applyFill="1" applyBorder="1"/>
    <xf numFmtId="0" fontId="3" fillId="0" borderId="12" xfId="10" applyFont="1" applyFill="1" applyBorder="1" applyAlignment="1">
      <alignment horizontal="left" vertical="center" wrapText="1"/>
    </xf>
    <xf numFmtId="0" fontId="5" fillId="0" borderId="50" xfId="10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vertical="center" wrapText="1"/>
    </xf>
    <xf numFmtId="0" fontId="5" fillId="0" borderId="11" xfId="10" applyFont="1" applyBorder="1" applyAlignment="1">
      <alignment horizontal="center" vertical="center" wrapText="1"/>
    </xf>
    <xf numFmtId="0" fontId="3" fillId="0" borderId="84" xfId="10" applyFont="1" applyFill="1" applyBorder="1" applyAlignment="1">
      <alignment wrapText="1"/>
    </xf>
    <xf numFmtId="0" fontId="3" fillId="0" borderId="89" xfId="10" applyFont="1" applyFill="1" applyBorder="1" applyAlignment="1">
      <alignment wrapText="1"/>
    </xf>
    <xf numFmtId="0" fontId="3" fillId="0" borderId="1" xfId="10" applyFont="1" applyFill="1" applyBorder="1" applyAlignment="1">
      <alignment wrapText="1"/>
    </xf>
    <xf numFmtId="0" fontId="3" fillId="0" borderId="78" xfId="10" applyFont="1" applyFill="1" applyBorder="1" applyAlignment="1">
      <alignment wrapText="1"/>
    </xf>
    <xf numFmtId="0" fontId="3" fillId="0" borderId="90" xfId="10" applyFont="1" applyFill="1" applyBorder="1" applyAlignment="1">
      <alignment wrapText="1"/>
    </xf>
    <xf numFmtId="0" fontId="33" fillId="0" borderId="0" xfId="1" applyFont="1"/>
    <xf numFmtId="0" fontId="32" fillId="0" borderId="0" xfId="6" applyFont="1"/>
    <xf numFmtId="0" fontId="32" fillId="0" borderId="0" xfId="29" applyFont="1"/>
    <xf numFmtId="0" fontId="32" fillId="0" borderId="0" xfId="1" applyFont="1"/>
    <xf numFmtId="166" fontId="35" fillId="0" borderId="77" xfId="183" applyNumberFormat="1" applyFont="1" applyFill="1" applyBorder="1" applyAlignment="1" applyProtection="1">
      <alignment vertical="center"/>
    </xf>
    <xf numFmtId="167" fontId="11" fillId="0" borderId="50" xfId="183" applyNumberFormat="1" applyFont="1" applyFill="1" applyBorder="1" applyAlignment="1" applyProtection="1">
      <alignment horizontal="center" vertical="center"/>
    </xf>
    <xf numFmtId="166" fontId="34" fillId="0" borderId="0" xfId="183" applyProtection="1"/>
    <xf numFmtId="0" fontId="0" fillId="0" borderId="0" xfId="0" applyProtection="1"/>
    <xf numFmtId="166" fontId="36" fillId="0" borderId="65" xfId="183" applyNumberFormat="1" applyFont="1" applyFill="1" applyBorder="1" applyAlignment="1" applyProtection="1">
      <alignment horizontal="left" vertical="center"/>
    </xf>
    <xf numFmtId="166" fontId="36" fillId="0" borderId="0" xfId="183" applyNumberFormat="1" applyFont="1" applyFill="1" applyBorder="1" applyAlignment="1" applyProtection="1">
      <alignment horizontal="left" vertical="center"/>
    </xf>
    <xf numFmtId="166" fontId="5" fillId="0" borderId="14" xfId="183" applyFont="1" applyFill="1" applyBorder="1" applyAlignment="1" applyProtection="1">
      <alignment horizontal="center" vertical="center"/>
    </xf>
    <xf numFmtId="15" fontId="37" fillId="9" borderId="1" xfId="183" applyNumberFormat="1" applyFont="1" applyFill="1" applyBorder="1" applyAlignment="1" applyProtection="1">
      <alignment horizontal="center" vertical="center" wrapText="1"/>
      <protection locked="0"/>
    </xf>
    <xf numFmtId="15" fontId="38" fillId="0" borderId="65" xfId="183" applyNumberFormat="1" applyFont="1" applyFill="1" applyBorder="1" applyAlignment="1" applyProtection="1">
      <alignment horizontal="center" vertical="center" wrapText="1"/>
    </xf>
    <xf numFmtId="15" fontId="38" fillId="0" borderId="1" xfId="183" applyNumberFormat="1" applyFont="1" applyFill="1" applyBorder="1" applyAlignment="1" applyProtection="1">
      <alignment horizontal="center" vertical="center" wrapText="1"/>
    </xf>
    <xf numFmtId="166" fontId="5" fillId="0" borderId="77" xfId="183" applyFont="1" applyFill="1" applyBorder="1" applyAlignment="1" applyProtection="1">
      <alignment vertical="center"/>
    </xf>
    <xf numFmtId="166" fontId="11" fillId="0" borderId="78" xfId="183" applyFont="1" applyFill="1" applyBorder="1" applyAlignment="1" applyProtection="1">
      <alignment horizontal="center" vertical="center"/>
    </xf>
    <xf numFmtId="168" fontId="39" fillId="0" borderId="65" xfId="183" applyNumberFormat="1" applyFont="1" applyFill="1" applyBorder="1" applyAlignment="1" applyProtection="1">
      <alignment horizontal="center" vertical="center"/>
    </xf>
    <xf numFmtId="166" fontId="5" fillId="0" borderId="65" xfId="183" applyFont="1" applyFill="1" applyBorder="1" applyAlignment="1" applyProtection="1">
      <alignment vertical="center"/>
    </xf>
    <xf numFmtId="166" fontId="11" fillId="0" borderId="66" xfId="183" applyFont="1" applyFill="1" applyBorder="1" applyAlignment="1" applyProtection="1">
      <alignment horizontal="center" vertical="center"/>
    </xf>
    <xf numFmtId="166" fontId="40" fillId="0" borderId="65" xfId="183" applyFont="1" applyFill="1" applyBorder="1" applyAlignment="1" applyProtection="1">
      <alignment horizontal="left" vertical="center" indent="1"/>
    </xf>
    <xf numFmtId="166" fontId="3" fillId="0" borderId="65" xfId="183" applyFont="1" applyFill="1" applyBorder="1" applyAlignment="1" applyProtection="1">
      <alignment horizontal="left" vertical="center" indent="1"/>
    </xf>
    <xf numFmtId="168" fontId="41" fillId="10" borderId="66" xfId="183" applyNumberFormat="1" applyFont="1" applyFill="1" applyBorder="1" applyAlignment="1" applyProtection="1">
      <alignment horizontal="center" vertical="center"/>
    </xf>
    <xf numFmtId="168" fontId="39" fillId="0" borderId="66" xfId="183" applyNumberFormat="1" applyFont="1" applyFill="1" applyBorder="1" applyAlignment="1" applyProtection="1">
      <alignment horizontal="center" vertical="center"/>
    </xf>
    <xf numFmtId="166" fontId="3" fillId="0" borderId="9" xfId="183" applyFont="1" applyFill="1" applyBorder="1" applyAlignment="1" applyProtection="1">
      <alignment horizontal="left" vertical="center" indent="1"/>
    </xf>
    <xf numFmtId="168" fontId="41" fillId="10" borderId="12" xfId="183" applyNumberFormat="1" applyFont="1" applyFill="1" applyBorder="1" applyAlignment="1" applyProtection="1">
      <alignment horizontal="center" vertical="center"/>
    </xf>
    <xf numFmtId="168" fontId="39" fillId="0" borderId="12" xfId="183" applyNumberFormat="1" applyFont="1" applyFill="1" applyBorder="1" applyAlignment="1" applyProtection="1">
      <alignment horizontal="center" vertical="center"/>
    </xf>
    <xf numFmtId="166" fontId="42" fillId="10" borderId="66" xfId="183" applyFont="1" applyFill="1" applyBorder="1" applyAlignment="1" applyProtection="1">
      <alignment horizontal="center" vertical="center"/>
    </xf>
    <xf numFmtId="169" fontId="0" fillId="0" borderId="0" xfId="0" applyNumberFormat="1" applyProtection="1"/>
    <xf numFmtId="2" fontId="0" fillId="0" borderId="0" xfId="0" applyNumberFormat="1" applyFont="1" applyAlignment="1">
      <alignment horizontal="center"/>
    </xf>
    <xf numFmtId="165" fontId="0" fillId="0" borderId="0" xfId="0" applyNumberFormat="1"/>
    <xf numFmtId="0" fontId="0" fillId="11" borderId="0" xfId="0" applyFill="1"/>
    <xf numFmtId="0" fontId="0" fillId="5" borderId="0" xfId="0" applyFill="1"/>
    <xf numFmtId="0" fontId="27" fillId="5" borderId="0" xfId="11" applyFont="1" applyFill="1"/>
    <xf numFmtId="0" fontId="0" fillId="5" borderId="0" xfId="0" applyFont="1" applyFill="1"/>
    <xf numFmtId="0" fontId="0" fillId="5" borderId="3" xfId="0" applyFill="1" applyBorder="1" applyAlignment="1">
      <alignment horizontal="center"/>
    </xf>
    <xf numFmtId="0" fontId="27" fillId="5" borderId="16" xfId="11" applyFont="1" applyFill="1" applyBorder="1"/>
    <xf numFmtId="0" fontId="27" fillId="5" borderId="6" xfId="11" applyFont="1" applyFill="1" applyBorder="1" applyAlignment="1">
      <alignment horizontal="center" vertical="center" wrapText="1"/>
    </xf>
    <xf numFmtId="0" fontId="27" fillId="5" borderId="42" xfId="11" applyFont="1" applyFill="1" applyBorder="1"/>
    <xf numFmtId="0" fontId="27" fillId="5" borderId="22" xfId="11" applyFont="1" applyFill="1" applyBorder="1"/>
    <xf numFmtId="0" fontId="27" fillId="5" borderId="6" xfId="11" quotePrefix="1" applyFont="1" applyFill="1" applyBorder="1" applyAlignment="1">
      <alignment horizontal="center" vertical="center" wrapText="1"/>
    </xf>
    <xf numFmtId="0" fontId="27" fillId="5" borderId="12" xfId="11" applyFont="1" applyFill="1" applyBorder="1" applyAlignment="1">
      <alignment horizontal="center" vertical="center" wrapText="1"/>
    </xf>
    <xf numFmtId="0" fontId="27" fillId="5" borderId="45" xfId="11" applyFont="1" applyFill="1" applyBorder="1"/>
    <xf numFmtId="0" fontId="27" fillId="5" borderId="34" xfId="11" applyFont="1" applyFill="1" applyBorder="1"/>
    <xf numFmtId="0" fontId="0" fillId="5" borderId="49" xfId="0" applyFill="1" applyBorder="1" applyAlignment="1">
      <alignment horizontal="center"/>
    </xf>
    <xf numFmtId="0" fontId="27" fillId="5" borderId="51" xfId="11" applyFont="1" applyFill="1" applyBorder="1"/>
    <xf numFmtId="0" fontId="27" fillId="5" borderId="37" xfId="11" applyFont="1" applyFill="1" applyBorder="1"/>
    <xf numFmtId="0" fontId="0" fillId="5" borderId="6" xfId="0" applyFill="1" applyBorder="1" applyAlignment="1">
      <alignment horizontal="center"/>
    </xf>
    <xf numFmtId="0" fontId="27" fillId="5" borderId="0" xfId="11" applyFont="1" applyFill="1" applyBorder="1"/>
    <xf numFmtId="0" fontId="27" fillId="5" borderId="18" xfId="11" applyFont="1" applyFill="1" applyBorder="1"/>
    <xf numFmtId="0" fontId="28" fillId="5" borderId="0" xfId="0" applyFont="1" applyFill="1" applyBorder="1" applyAlignment="1">
      <alignment horizontal="center" vertical="center" wrapText="1"/>
    </xf>
    <xf numFmtId="0" fontId="0" fillId="5" borderId="6" xfId="0" applyFill="1" applyBorder="1"/>
    <xf numFmtId="2" fontId="27" fillId="5" borderId="12" xfId="11" applyNumberFormat="1" applyFont="1" applyFill="1" applyBorder="1" applyAlignment="1">
      <alignment horizontal="center" vertical="center"/>
    </xf>
    <xf numFmtId="2" fontId="27" fillId="5" borderId="56" xfId="11" applyNumberFormat="1" applyFont="1" applyFill="1" applyBorder="1" applyAlignment="1">
      <alignment horizontal="center" vertical="center"/>
    </xf>
    <xf numFmtId="0" fontId="27" fillId="5" borderId="59" xfId="11" applyFont="1" applyFill="1" applyBorder="1"/>
    <xf numFmtId="2" fontId="27" fillId="5" borderId="60" xfId="11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vertical="center" wrapText="1" shrinkToFit="1"/>
    </xf>
    <xf numFmtId="2" fontId="27" fillId="5" borderId="0" xfId="11" applyNumberFormat="1" applyFont="1" applyFill="1" applyBorder="1" applyAlignment="1">
      <alignment vertical="center"/>
    </xf>
    <xf numFmtId="0" fontId="0" fillId="5" borderId="66" xfId="0" applyFill="1" applyBorder="1"/>
    <xf numFmtId="0" fontId="27" fillId="5" borderId="12" xfId="11" applyFont="1" applyFill="1" applyBorder="1"/>
    <xf numFmtId="2" fontId="0" fillId="5" borderId="0" xfId="0" applyNumberFormat="1" applyFill="1"/>
    <xf numFmtId="0" fontId="27" fillId="5" borderId="66" xfId="11" applyFont="1" applyFill="1" applyBorder="1" applyAlignment="1">
      <alignment horizontal="center" vertical="center" wrapText="1"/>
    </xf>
    <xf numFmtId="0" fontId="27" fillId="5" borderId="60" xfId="11" applyFont="1" applyFill="1" applyBorder="1"/>
    <xf numFmtId="0" fontId="27" fillId="5" borderId="67" xfId="11" applyFont="1" applyFill="1" applyBorder="1"/>
    <xf numFmtId="0" fontId="0" fillId="5" borderId="0" xfId="0" applyFont="1" applyFill="1" applyBorder="1" applyAlignment="1">
      <alignment horizontal="centerContinuous"/>
    </xf>
    <xf numFmtId="0" fontId="0" fillId="5" borderId="49" xfId="0" applyFill="1" applyBorder="1"/>
    <xf numFmtId="0" fontId="27" fillId="5" borderId="66" xfId="11" applyFont="1" applyFill="1" applyBorder="1" applyAlignment="1">
      <alignment vertical="center" wrapText="1"/>
    </xf>
    <xf numFmtId="0" fontId="27" fillId="5" borderId="69" xfId="11" applyFont="1" applyFill="1" applyBorder="1"/>
    <xf numFmtId="0" fontId="27" fillId="5" borderId="12" xfId="11" applyFont="1" applyFill="1" applyBorder="1" applyAlignment="1">
      <alignment vertical="center" wrapText="1"/>
    </xf>
    <xf numFmtId="0" fontId="27" fillId="5" borderId="74" xfId="11" applyFont="1" applyFill="1" applyBorder="1"/>
    <xf numFmtId="0" fontId="27" fillId="5" borderId="79" xfId="11" applyFont="1" applyFill="1" applyBorder="1"/>
    <xf numFmtId="0" fontId="27" fillId="5" borderId="66" xfId="11" applyFont="1" applyFill="1" applyBorder="1" applyAlignment="1">
      <alignment vertical="center" wrapText="1" shrinkToFit="1"/>
    </xf>
    <xf numFmtId="2" fontId="27" fillId="5" borderId="1" xfId="11" applyNumberFormat="1" applyFont="1" applyFill="1" applyBorder="1" applyAlignment="1">
      <alignment horizontal="center" vertical="center"/>
    </xf>
    <xf numFmtId="0" fontId="0" fillId="5" borderId="66" xfId="0" applyFill="1" applyBorder="1" applyAlignment="1">
      <alignment vertical="center" wrapText="1" shrinkToFit="1"/>
    </xf>
    <xf numFmtId="0" fontId="27" fillId="5" borderId="1" xfId="11" applyFont="1" applyFill="1" applyBorder="1"/>
    <xf numFmtId="0" fontId="27" fillId="5" borderId="85" xfId="11" applyFont="1" applyFill="1" applyBorder="1"/>
    <xf numFmtId="2" fontId="27" fillId="5" borderId="85" xfId="11" applyNumberFormat="1" applyFont="1" applyFill="1" applyBorder="1" applyAlignment="1">
      <alignment horizontal="center" vertical="center"/>
    </xf>
    <xf numFmtId="0" fontId="27" fillId="5" borderId="12" xfId="11" applyFont="1" applyFill="1" applyBorder="1" applyAlignment="1">
      <alignment vertical="center" wrapText="1" shrinkToFit="1"/>
    </xf>
    <xf numFmtId="0" fontId="27" fillId="5" borderId="88" xfId="11" applyFont="1" applyFill="1" applyBorder="1"/>
    <xf numFmtId="0" fontId="31" fillId="5" borderId="10" xfId="0" applyFont="1" applyFill="1" applyBorder="1"/>
    <xf numFmtId="0" fontId="27" fillId="5" borderId="88" xfId="11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Continuous" vertical="center"/>
    </xf>
    <xf numFmtId="0" fontId="5" fillId="5" borderId="0" xfId="10" applyFont="1" applyFill="1"/>
    <xf numFmtId="0" fontId="3" fillId="5" borderId="0" xfId="10" applyFont="1" applyFill="1"/>
    <xf numFmtId="0" fontId="3" fillId="5" borderId="0" xfId="10" applyFont="1" applyFill="1" applyBorder="1"/>
    <xf numFmtId="0" fontId="5" fillId="5" borderId="0" xfId="10" applyFont="1" applyFill="1" applyBorder="1"/>
    <xf numFmtId="0" fontId="46" fillId="5" borderId="0" xfId="1" applyFont="1" applyFill="1"/>
    <xf numFmtId="0" fontId="47" fillId="5" borderId="0" xfId="1" applyFont="1" applyFill="1"/>
    <xf numFmtId="0" fontId="27" fillId="5" borderId="0" xfId="0" applyFont="1" applyFill="1"/>
    <xf numFmtId="2" fontId="0" fillId="5" borderId="0" xfId="0" applyNumberFormat="1" applyFont="1" applyFill="1" applyAlignment="1">
      <alignment horizontal="center"/>
    </xf>
    <xf numFmtId="170" fontId="0" fillId="5" borderId="0" xfId="0" applyNumberFormat="1" applyFill="1"/>
    <xf numFmtId="2" fontId="0" fillId="5" borderId="0" xfId="0" applyNumberFormat="1" applyFont="1" applyFill="1"/>
    <xf numFmtId="165" fontId="0" fillId="5" borderId="0" xfId="0" applyNumberFormat="1" applyFill="1"/>
    <xf numFmtId="0" fontId="27" fillId="5" borderId="84" xfId="10" applyFont="1" applyFill="1" applyBorder="1" applyAlignment="1">
      <alignment wrapText="1"/>
    </xf>
    <xf numFmtId="0" fontId="27" fillId="5" borderId="89" xfId="10" applyFont="1" applyFill="1" applyBorder="1" applyAlignment="1">
      <alignment wrapText="1"/>
    </xf>
    <xf numFmtId="0" fontId="27" fillId="5" borderId="1" xfId="10" applyFont="1" applyFill="1" applyBorder="1" applyAlignment="1">
      <alignment wrapText="1"/>
    </xf>
    <xf numFmtId="0" fontId="27" fillId="5" borderId="78" xfId="10" applyFont="1" applyFill="1" applyBorder="1" applyAlignment="1">
      <alignment wrapText="1"/>
    </xf>
    <xf numFmtId="0" fontId="27" fillId="5" borderId="90" xfId="10" applyFont="1" applyFill="1" applyBorder="1" applyAlignment="1">
      <alignment wrapText="1"/>
    </xf>
    <xf numFmtId="0" fontId="27" fillId="5" borderId="1" xfId="10" applyFont="1" applyFill="1" applyBorder="1" applyAlignment="1">
      <alignment horizontal="left" vertical="center" wrapText="1"/>
    </xf>
    <xf numFmtId="0" fontId="27" fillId="5" borderId="12" xfId="1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left" vertical="center"/>
    </xf>
    <xf numFmtId="0" fontId="0" fillId="12" borderId="0" xfId="0" applyFill="1"/>
    <xf numFmtId="3" fontId="3" fillId="5" borderId="0" xfId="6" applyNumberFormat="1" applyFont="1" applyFill="1"/>
    <xf numFmtId="0" fontId="45" fillId="5" borderId="0" xfId="0" applyFont="1" applyFill="1" applyAlignment="1">
      <alignment horizontal="left" vertical="center"/>
    </xf>
    <xf numFmtId="0" fontId="27" fillId="5" borderId="66" xfId="11" applyFont="1" applyFill="1" applyBorder="1" applyAlignment="1">
      <alignment horizontal="center" vertical="center" wrapText="1" shrinkToFit="1"/>
    </xf>
    <xf numFmtId="0" fontId="50" fillId="5" borderId="14" xfId="11" applyFont="1" applyFill="1" applyBorder="1" applyAlignment="1">
      <alignment horizontal="centerContinuous" vertical="center" wrapText="1"/>
    </xf>
    <xf numFmtId="0" fontId="50" fillId="5" borderId="41" xfId="11" applyFont="1" applyFill="1" applyBorder="1" applyAlignment="1">
      <alignment horizontal="centerContinuous" vertical="center" wrapText="1"/>
    </xf>
    <xf numFmtId="0" fontId="50" fillId="5" borderId="13" xfId="11" applyFont="1" applyFill="1" applyBorder="1" applyAlignment="1">
      <alignment horizontal="centerContinuous" vertical="center" wrapText="1"/>
    </xf>
    <xf numFmtId="0" fontId="50" fillId="5" borderId="41" xfId="0" applyFont="1" applyFill="1" applyBorder="1" applyAlignment="1">
      <alignment horizontal="centerContinuous" vertical="center" wrapText="1"/>
    </xf>
    <xf numFmtId="0" fontId="51" fillId="5" borderId="41" xfId="0" applyFont="1" applyFill="1" applyBorder="1" applyAlignment="1">
      <alignment horizontal="centerContinuous"/>
    </xf>
    <xf numFmtId="0" fontId="51" fillId="5" borderId="13" xfId="0" applyFont="1" applyFill="1" applyBorder="1" applyAlignment="1">
      <alignment horizontal="centerContinuous"/>
    </xf>
    <xf numFmtId="0" fontId="50" fillId="5" borderId="3" xfId="11" applyFont="1" applyFill="1" applyBorder="1" applyAlignment="1">
      <alignment horizontal="center" vertical="center" wrapText="1"/>
    </xf>
    <xf numFmtId="0" fontId="50" fillId="5" borderId="1" xfId="11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center" vertical="center" wrapText="1"/>
    </xf>
    <xf numFmtId="0" fontId="50" fillId="5" borderId="46" xfId="11" applyFont="1" applyFill="1" applyBorder="1" applyAlignment="1">
      <alignment horizontal="centerContinuous" vertical="center" wrapText="1"/>
    </xf>
    <xf numFmtId="0" fontId="50" fillId="5" borderId="47" xfId="11" applyFont="1" applyFill="1" applyBorder="1" applyAlignment="1">
      <alignment horizontal="centerContinuous" vertical="center" wrapText="1"/>
    </xf>
    <xf numFmtId="0" fontId="50" fillId="5" borderId="46" xfId="0" applyFont="1" applyFill="1" applyBorder="1" applyAlignment="1">
      <alignment horizontal="centerContinuous" vertical="center" wrapText="1"/>
    </xf>
    <xf numFmtId="0" fontId="51" fillId="5" borderId="47" xfId="0" applyFont="1" applyFill="1" applyBorder="1" applyAlignment="1">
      <alignment horizontal="centerContinuous"/>
    </xf>
    <xf numFmtId="0" fontId="51" fillId="5" borderId="48" xfId="0" applyFont="1" applyFill="1" applyBorder="1" applyAlignment="1">
      <alignment horizontal="centerContinuous"/>
    </xf>
    <xf numFmtId="0" fontId="50" fillId="5" borderId="44" xfId="11" applyFont="1" applyFill="1" applyBorder="1" applyAlignment="1">
      <alignment horizontal="center" vertical="center" wrapText="1"/>
    </xf>
    <xf numFmtId="0" fontId="50" fillId="5" borderId="44" xfId="0" applyFont="1" applyFill="1" applyBorder="1" applyAlignment="1">
      <alignment horizontal="center" vertical="center" wrapText="1"/>
    </xf>
    <xf numFmtId="0" fontId="50" fillId="5" borderId="48" xfId="11" applyFont="1" applyFill="1" applyBorder="1" applyAlignment="1">
      <alignment horizontal="centerContinuous" vertical="center" wrapText="1"/>
    </xf>
    <xf numFmtId="0" fontId="50" fillId="5" borderId="54" xfId="11" applyFont="1" applyFill="1" applyBorder="1" applyAlignment="1">
      <alignment horizontal="centerContinuous" vertical="center" wrapText="1"/>
    </xf>
    <xf numFmtId="0" fontId="50" fillId="5" borderId="50" xfId="11" applyFont="1" applyFill="1" applyBorder="1" applyAlignment="1">
      <alignment horizontal="centerContinuous" vertical="center" wrapText="1"/>
    </xf>
    <xf numFmtId="0" fontId="51" fillId="5" borderId="50" xfId="0" applyFont="1" applyFill="1" applyBorder="1" applyAlignment="1">
      <alignment horizontal="centerContinuous"/>
    </xf>
    <xf numFmtId="0" fontId="51" fillId="5" borderId="55" xfId="0" applyFont="1" applyFill="1" applyBorder="1" applyAlignment="1">
      <alignment horizontal="centerContinuous"/>
    </xf>
    <xf numFmtId="0" fontId="50" fillId="5" borderId="49" xfId="11" applyFont="1" applyFill="1" applyBorder="1" applyAlignment="1">
      <alignment horizontal="center" wrapText="1"/>
    </xf>
    <xf numFmtId="0" fontId="50" fillId="5" borderId="50" xfId="11" applyFont="1" applyFill="1" applyBorder="1" applyAlignment="1">
      <alignment horizontal="center" wrapText="1"/>
    </xf>
    <xf numFmtId="0" fontId="50" fillId="5" borderId="50" xfId="0" applyFont="1" applyFill="1" applyBorder="1" applyAlignment="1">
      <alignment horizontal="center" wrapText="1"/>
    </xf>
    <xf numFmtId="0" fontId="50" fillId="5" borderId="49" xfId="0" applyFont="1" applyFill="1" applyBorder="1" applyAlignment="1">
      <alignment horizontal="center" wrapText="1"/>
    </xf>
    <xf numFmtId="0" fontId="50" fillId="5" borderId="12" xfId="11" applyFont="1" applyFill="1" applyBorder="1" applyAlignment="1">
      <alignment horizontal="center" vertical="center" wrapText="1"/>
    </xf>
    <xf numFmtId="0" fontId="50" fillId="5" borderId="11" xfId="11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 wrapText="1"/>
    </xf>
    <xf numFmtId="0" fontId="50" fillId="5" borderId="57" xfId="11" applyFont="1" applyFill="1" applyBorder="1" applyAlignment="1">
      <alignment horizontal="centerContinuous" vertical="center" wrapText="1"/>
    </xf>
    <xf numFmtId="0" fontId="51" fillId="5" borderId="13" xfId="0" applyFont="1" applyFill="1" applyBorder="1"/>
    <xf numFmtId="0" fontId="50" fillId="5" borderId="56" xfId="0" applyFont="1" applyFill="1" applyBorder="1" applyAlignment="1">
      <alignment horizontal="centerContinuous" vertical="center" wrapText="1"/>
    </xf>
    <xf numFmtId="0" fontId="51" fillId="5" borderId="3" xfId="0" applyFont="1" applyFill="1" applyBorder="1"/>
    <xf numFmtId="0" fontId="51" fillId="5" borderId="50" xfId="0" applyFont="1" applyFill="1" applyBorder="1"/>
    <xf numFmtId="0" fontId="50" fillId="5" borderId="50" xfId="0" applyFont="1" applyFill="1" applyBorder="1" applyAlignment="1">
      <alignment horizontal="center" vertical="center" wrapText="1"/>
    </xf>
    <xf numFmtId="0" fontId="50" fillId="5" borderId="6" xfId="11" applyFont="1" applyFill="1" applyBorder="1" applyAlignment="1">
      <alignment horizontal="center" vertical="center" wrapText="1"/>
    </xf>
    <xf numFmtId="0" fontId="50" fillId="5" borderId="0" xfId="11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 horizontal="center" vertical="center" wrapText="1"/>
    </xf>
    <xf numFmtId="0" fontId="51" fillId="5" borderId="61" xfId="0" applyFont="1" applyFill="1" applyBorder="1"/>
    <xf numFmtId="0" fontId="50" fillId="5" borderId="62" xfId="11" applyFont="1" applyFill="1" applyBorder="1" applyAlignment="1">
      <alignment horizontal="centerContinuous" vertical="center" wrapText="1"/>
    </xf>
    <xf numFmtId="0" fontId="50" fillId="5" borderId="61" xfId="11" applyFont="1" applyFill="1" applyBorder="1" applyAlignment="1">
      <alignment horizontal="centerContinuous" vertical="center" wrapText="1"/>
    </xf>
    <xf numFmtId="0" fontId="51" fillId="5" borderId="63" xfId="0" applyFont="1" applyFill="1" applyBorder="1"/>
    <xf numFmtId="0" fontId="51" fillId="5" borderId="64" xfId="0" applyFont="1" applyFill="1" applyBorder="1"/>
    <xf numFmtId="0" fontId="50" fillId="5" borderId="65" xfId="11" applyFont="1" applyFill="1" applyBorder="1" applyAlignment="1">
      <alignment horizontal="center" vertical="center" wrapText="1"/>
    </xf>
    <xf numFmtId="0" fontId="50" fillId="5" borderId="65" xfId="0" applyFont="1" applyFill="1" applyBorder="1" applyAlignment="1">
      <alignment horizontal="center" vertical="center" wrapText="1"/>
    </xf>
    <xf numFmtId="0" fontId="50" fillId="5" borderId="66" xfId="0" applyFont="1" applyFill="1" applyBorder="1" applyAlignment="1">
      <alignment horizontal="center" vertical="center" wrapText="1"/>
    </xf>
    <xf numFmtId="0" fontId="50" fillId="5" borderId="9" xfId="11" applyFont="1" applyFill="1" applyBorder="1" applyAlignment="1">
      <alignment horizontal="center" vertical="center" wrapText="1"/>
    </xf>
    <xf numFmtId="0" fontId="50" fillId="5" borderId="9" xfId="0" applyFont="1" applyFill="1" applyBorder="1" applyAlignment="1">
      <alignment horizontal="center" vertical="center" wrapText="1"/>
    </xf>
    <xf numFmtId="0" fontId="50" fillId="5" borderId="49" xfId="11" applyFont="1" applyFill="1" applyBorder="1" applyAlignment="1">
      <alignment horizontal="center" vertical="center" wrapText="1"/>
    </xf>
    <xf numFmtId="0" fontId="50" fillId="5" borderId="60" xfId="11" applyFont="1" applyFill="1" applyBorder="1" applyAlignment="1">
      <alignment horizontal="center" vertical="center" wrapText="1"/>
    </xf>
    <xf numFmtId="0" fontId="50" fillId="5" borderId="60" xfId="0" applyFont="1" applyFill="1" applyBorder="1" applyAlignment="1">
      <alignment horizontal="center" vertical="center" wrapText="1"/>
    </xf>
    <xf numFmtId="0" fontId="50" fillId="5" borderId="71" xfId="11" applyFont="1" applyFill="1" applyBorder="1" applyAlignment="1">
      <alignment horizontal="centerContinuous" vertical="center" wrapText="1"/>
    </xf>
    <xf numFmtId="0" fontId="50" fillId="5" borderId="70" xfId="11" applyFont="1" applyFill="1" applyBorder="1" applyAlignment="1">
      <alignment horizontal="center" vertical="center" wrapText="1"/>
    </xf>
    <xf numFmtId="0" fontId="50" fillId="5" borderId="70" xfId="0" applyFont="1" applyFill="1" applyBorder="1" applyAlignment="1">
      <alignment horizontal="center" vertical="center" wrapText="1"/>
    </xf>
    <xf numFmtId="0" fontId="50" fillId="5" borderId="75" xfId="11" applyFont="1" applyFill="1" applyBorder="1" applyAlignment="1">
      <alignment horizontal="centerContinuous" vertical="center" wrapText="1"/>
    </xf>
    <xf numFmtId="0" fontId="50" fillId="5" borderId="77" xfId="11" applyFont="1" applyFill="1" applyBorder="1" applyAlignment="1">
      <alignment horizontal="centerContinuous" vertical="center" wrapText="1"/>
    </xf>
    <xf numFmtId="0" fontId="50" fillId="5" borderId="50" xfId="0" applyFont="1" applyFill="1" applyBorder="1" applyAlignment="1">
      <alignment horizontal="center" vertical="center" wrapText="1"/>
    </xf>
    <xf numFmtId="0" fontId="51" fillId="5" borderId="77" xfId="0" applyFont="1" applyFill="1" applyBorder="1"/>
    <xf numFmtId="0" fontId="51" fillId="5" borderId="78" xfId="0" applyFont="1" applyFill="1" applyBorder="1"/>
    <xf numFmtId="0" fontId="50" fillId="5" borderId="78" xfId="0" applyFont="1" applyFill="1" applyBorder="1" applyAlignment="1">
      <alignment horizontal="center" vertical="center" wrapText="1"/>
    </xf>
    <xf numFmtId="0" fontId="50" fillId="5" borderId="66" xfId="11" applyFont="1" applyFill="1" applyBorder="1" applyAlignment="1">
      <alignment horizontal="center" vertical="center" wrapText="1"/>
    </xf>
    <xf numFmtId="0" fontId="50" fillId="5" borderId="81" xfId="11" applyFont="1" applyFill="1" applyBorder="1" applyAlignment="1">
      <alignment horizontal="centerContinuous" vertical="center" wrapText="1"/>
    </xf>
    <xf numFmtId="0" fontId="51" fillId="5" borderId="55" xfId="0" applyFont="1" applyFill="1" applyBorder="1"/>
    <xf numFmtId="0" fontId="50" fillId="5" borderId="78" xfId="0" applyFont="1" applyFill="1" applyBorder="1" applyAlignment="1">
      <alignment horizontal="centerContinuous" vertical="center" wrapText="1"/>
    </xf>
    <xf numFmtId="0" fontId="51" fillId="5" borderId="0" xfId="0" applyFont="1" applyFill="1"/>
    <xf numFmtId="0" fontId="51" fillId="5" borderId="12" xfId="0" applyFont="1" applyFill="1" applyBorder="1"/>
    <xf numFmtId="0" fontId="50" fillId="5" borderId="82" xfId="11" applyFont="1" applyFill="1" applyBorder="1" applyAlignment="1">
      <alignment horizontal="centerContinuous" vertical="center" wrapText="1"/>
    </xf>
    <xf numFmtId="0" fontId="51" fillId="5" borderId="83" xfId="0" applyFont="1" applyFill="1" applyBorder="1"/>
    <xf numFmtId="0" fontId="50" fillId="5" borderId="84" xfId="0" applyFont="1" applyFill="1" applyBorder="1" applyAlignment="1">
      <alignment horizontal="centerContinuous" vertical="center" wrapText="1"/>
    </xf>
    <xf numFmtId="0" fontId="51" fillId="5" borderId="82" xfId="0" applyFont="1" applyFill="1" applyBorder="1" applyAlignment="1">
      <alignment horizontal="centerContinuous"/>
    </xf>
    <xf numFmtId="0" fontId="51" fillId="5" borderId="83" xfId="0" applyFont="1" applyFill="1" applyBorder="1" applyAlignment="1">
      <alignment horizontal="centerContinuous"/>
    </xf>
    <xf numFmtId="0" fontId="51" fillId="5" borderId="84" xfId="0" applyFont="1" applyFill="1" applyBorder="1"/>
    <xf numFmtId="0" fontId="51" fillId="5" borderId="82" xfId="0" applyFont="1" applyFill="1" applyBorder="1"/>
    <xf numFmtId="0" fontId="50" fillId="5" borderId="82" xfId="0" applyFont="1" applyFill="1" applyBorder="1" applyAlignment="1">
      <alignment horizontal="center" vertical="center" wrapText="1"/>
    </xf>
    <xf numFmtId="0" fontId="50" fillId="5" borderId="86" xfId="11" applyFont="1" applyFill="1" applyBorder="1" applyAlignment="1">
      <alignment horizontal="centerContinuous" vertical="center" wrapText="1"/>
    </xf>
    <xf numFmtId="0" fontId="50" fillId="5" borderId="87" xfId="11" applyFont="1" applyFill="1" applyBorder="1" applyAlignment="1">
      <alignment horizontal="centerContinuous" vertical="center" wrapText="1"/>
    </xf>
    <xf numFmtId="0" fontId="51" fillId="5" borderId="88" xfId="0" applyFont="1" applyFill="1" applyBorder="1"/>
    <xf numFmtId="0" fontId="50" fillId="5" borderId="85" xfId="0" applyFont="1" applyFill="1" applyBorder="1" applyAlignment="1">
      <alignment horizontal="centerContinuous" vertical="center" wrapText="1"/>
    </xf>
    <xf numFmtId="0" fontId="51" fillId="5" borderId="87" xfId="0" applyFont="1" applyFill="1" applyBorder="1" applyAlignment="1">
      <alignment horizontal="centerContinuous"/>
    </xf>
    <xf numFmtId="0" fontId="51" fillId="5" borderId="88" xfId="0" applyFont="1" applyFill="1" applyBorder="1" applyAlignment="1">
      <alignment horizontal="centerContinuous"/>
    </xf>
    <xf numFmtId="0" fontId="52" fillId="5" borderId="84" xfId="0" applyFont="1" applyFill="1" applyBorder="1" applyAlignment="1">
      <alignment horizontal="center"/>
    </xf>
    <xf numFmtId="0" fontId="52" fillId="5" borderId="86" xfId="0" applyFont="1" applyFill="1" applyBorder="1" applyAlignment="1">
      <alignment horizontal="center"/>
    </xf>
    <xf numFmtId="0" fontId="53" fillId="5" borderId="84" xfId="0" applyFont="1" applyFill="1" applyBorder="1"/>
    <xf numFmtId="0" fontId="50" fillId="5" borderId="86" xfId="10" applyFont="1" applyFill="1" applyBorder="1" applyAlignment="1">
      <alignment horizontal="center" vertical="center" wrapText="1"/>
    </xf>
    <xf numFmtId="0" fontId="50" fillId="5" borderId="66" xfId="10" applyFont="1" applyFill="1" applyBorder="1" applyAlignment="1">
      <alignment horizontal="center" vertical="center" wrapText="1"/>
    </xf>
    <xf numFmtId="0" fontId="50" fillId="5" borderId="65" xfId="10" applyFont="1" applyFill="1" applyBorder="1" applyAlignment="1">
      <alignment horizontal="center" vertical="center" wrapText="1"/>
    </xf>
    <xf numFmtId="0" fontId="50" fillId="5" borderId="12" xfId="10" applyFont="1" applyFill="1" applyBorder="1" applyAlignment="1">
      <alignment horizontal="center" vertical="center" wrapText="1"/>
    </xf>
    <xf numFmtId="0" fontId="50" fillId="5" borderId="9" xfId="10" applyFont="1" applyFill="1" applyBorder="1" applyAlignment="1">
      <alignment horizontal="center" vertical="center" wrapText="1"/>
    </xf>
    <xf numFmtId="0" fontId="53" fillId="5" borderId="78" xfId="0" applyFont="1" applyFill="1" applyBorder="1"/>
    <xf numFmtId="0" fontId="50" fillId="5" borderId="77" xfId="10" applyFont="1" applyFill="1" applyBorder="1" applyAlignment="1">
      <alignment horizontal="center" vertical="center" wrapText="1"/>
    </xf>
    <xf numFmtId="0" fontId="50" fillId="5" borderId="78" xfId="10" applyFont="1" applyFill="1" applyBorder="1" applyAlignment="1">
      <alignment horizontal="center" vertical="center" wrapText="1"/>
    </xf>
    <xf numFmtId="0" fontId="50" fillId="5" borderId="84" xfId="10" applyFont="1" applyFill="1" applyBorder="1" applyAlignment="1">
      <alignment horizontal="center" vertical="center" wrapText="1"/>
    </xf>
    <xf numFmtId="0" fontId="50" fillId="5" borderId="66" xfId="10" applyFont="1" applyFill="1" applyBorder="1" applyAlignment="1">
      <alignment horizontal="center" vertical="center" wrapText="1"/>
    </xf>
    <xf numFmtId="0" fontId="50" fillId="5" borderId="12" xfId="10" applyFont="1" applyFill="1" applyBorder="1" applyAlignment="1">
      <alignment horizontal="center" vertical="center" wrapText="1"/>
    </xf>
    <xf numFmtId="0" fontId="27" fillId="0" borderId="0" xfId="6" applyFont="1" applyFill="1"/>
    <xf numFmtId="0" fontId="27" fillId="5" borderId="0" xfId="6" applyFont="1" applyFill="1"/>
    <xf numFmtId="0" fontId="27" fillId="0" borderId="0" xfId="16" applyFont="1" applyFill="1"/>
    <xf numFmtId="0" fontId="54" fillId="5" borderId="0" xfId="1" applyFont="1" applyFill="1" applyBorder="1"/>
    <xf numFmtId="0" fontId="27" fillId="5" borderId="0" xfId="0" applyFont="1" applyFill="1" applyBorder="1"/>
    <xf numFmtId="0" fontId="27" fillId="5" borderId="0" xfId="1" applyFont="1" applyFill="1" applyBorder="1"/>
    <xf numFmtId="0" fontId="27" fillId="0" borderId="0" xfId="1" applyFont="1" applyFill="1"/>
    <xf numFmtId="0" fontId="48" fillId="5" borderId="3" xfId="1" applyFont="1" applyFill="1" applyBorder="1" applyAlignment="1">
      <alignment horizontal="center" vertical="center" wrapText="1"/>
    </xf>
    <xf numFmtId="0" fontId="48" fillId="5" borderId="8" xfId="1" applyFont="1" applyFill="1" applyBorder="1" applyAlignment="1">
      <alignment horizontal="center" vertical="center" wrapText="1"/>
    </xf>
    <xf numFmtId="0" fontId="48" fillId="5" borderId="12" xfId="1" applyFont="1" applyFill="1" applyBorder="1" applyAlignment="1">
      <alignment horizontal="center" vertical="center" wrapText="1"/>
    </xf>
    <xf numFmtId="0" fontId="48" fillId="5" borderId="11" xfId="1" applyFont="1" applyFill="1" applyBorder="1" applyAlignment="1">
      <alignment horizontal="center" vertical="center" wrapText="1"/>
    </xf>
    <xf numFmtId="0" fontId="48" fillId="5" borderId="12" xfId="1" quotePrefix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 vertical="center"/>
    </xf>
    <xf numFmtId="0" fontId="27" fillId="5" borderId="3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/>
    </xf>
    <xf numFmtId="0" fontId="27" fillId="5" borderId="6" xfId="1" applyFont="1" applyFill="1" applyBorder="1" applyAlignment="1">
      <alignment horizontal="center" vertical="center"/>
    </xf>
    <xf numFmtId="0" fontId="27" fillId="5" borderId="0" xfId="1" applyFont="1" applyFill="1" applyBorder="1" applyAlignment="1">
      <alignment horizontal="center" vertical="center"/>
    </xf>
    <xf numFmtId="0" fontId="27" fillId="5" borderId="6" xfId="1" applyFont="1" applyFill="1" applyBorder="1" applyAlignment="1">
      <alignment horizontal="center" vertical="center" wrapText="1"/>
    </xf>
    <xf numFmtId="0" fontId="27" fillId="5" borderId="6" xfId="0" applyFont="1" applyFill="1" applyBorder="1"/>
    <xf numFmtId="0" fontId="27" fillId="5" borderId="12" xfId="1" applyFont="1" applyFill="1" applyBorder="1" applyAlignment="1">
      <alignment horizontal="center" vertical="center"/>
    </xf>
    <xf numFmtId="0" fontId="27" fillId="5" borderId="38" xfId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/>
    </xf>
    <xf numFmtId="0" fontId="27" fillId="5" borderId="8" xfId="1" applyFont="1" applyFill="1" applyBorder="1" applyAlignment="1">
      <alignment horizontal="center" vertical="center"/>
    </xf>
    <xf numFmtId="0" fontId="27" fillId="5" borderId="39" xfId="1" applyFont="1" applyFill="1" applyBorder="1" applyAlignment="1">
      <alignment horizontal="center" vertical="center"/>
    </xf>
    <xf numFmtId="0" fontId="27" fillId="5" borderId="39" xfId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/>
    </xf>
    <xf numFmtId="0" fontId="27" fillId="5" borderId="11" xfId="1" applyFont="1" applyFill="1" applyBorder="1" applyAlignment="1">
      <alignment horizontal="center" vertical="center"/>
    </xf>
    <xf numFmtId="0" fontId="27" fillId="5" borderId="40" xfId="1" applyFont="1" applyFill="1" applyBorder="1" applyAlignment="1">
      <alignment horizontal="center" vertical="center"/>
    </xf>
    <xf numFmtId="0" fontId="27" fillId="5" borderId="40" xfId="1" applyFont="1" applyFill="1" applyBorder="1" applyAlignment="1">
      <alignment horizontal="center" vertical="center" wrapText="1"/>
    </xf>
    <xf numFmtId="171" fontId="27" fillId="0" borderId="0" xfId="6" applyNumberFormat="1" applyFont="1" applyFill="1"/>
    <xf numFmtId="0" fontId="48" fillId="5" borderId="6" xfId="1" applyFont="1" applyFill="1" applyBorder="1" applyAlignment="1">
      <alignment horizontal="center" vertical="center" wrapText="1"/>
    </xf>
    <xf numFmtId="0" fontId="48" fillId="5" borderId="6" xfId="1" quotePrefix="1" applyFont="1" applyFill="1" applyBorder="1" applyAlignment="1">
      <alignment horizontal="center" vertical="center" wrapText="1"/>
    </xf>
    <xf numFmtId="0" fontId="27" fillId="5" borderId="13" xfId="1" applyFont="1" applyFill="1" applyBorder="1" applyAlignment="1">
      <alignment horizontal="center"/>
    </xf>
    <xf numFmtId="0" fontId="27" fillId="5" borderId="12" xfId="0" applyFont="1" applyFill="1" applyBorder="1"/>
    <xf numFmtId="0" fontId="27" fillId="5" borderId="12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/>
    </xf>
    <xf numFmtId="0" fontId="27" fillId="5" borderId="8" xfId="1" applyFont="1" applyFill="1" applyBorder="1" applyAlignment="1">
      <alignment horizontal="center" vertical="center" wrapText="1"/>
    </xf>
    <xf numFmtId="170" fontId="27" fillId="0" borderId="0" xfId="6" applyNumberFormat="1" applyFont="1" applyFill="1"/>
    <xf numFmtId="0" fontId="27" fillId="5" borderId="1" xfId="1" applyFont="1" applyFill="1" applyBorder="1" applyAlignment="1">
      <alignment horizontal="center" vertical="center" wrapText="1"/>
    </xf>
    <xf numFmtId="169" fontId="27" fillId="0" borderId="0" xfId="6" applyNumberFormat="1" applyFont="1" applyFill="1"/>
    <xf numFmtId="0" fontId="54" fillId="5" borderId="0" xfId="1" applyFont="1" applyFill="1"/>
    <xf numFmtId="0" fontId="27" fillId="5" borderId="0" xfId="18" applyFont="1" applyFill="1"/>
    <xf numFmtId="0" fontId="27" fillId="5" borderId="0" xfId="1" applyFont="1" applyFill="1"/>
    <xf numFmtId="0" fontId="48" fillId="5" borderId="2" xfId="1" applyFont="1" applyFill="1" applyBorder="1" applyAlignment="1">
      <alignment horizontal="center" vertical="center" wrapText="1"/>
    </xf>
    <xf numFmtId="0" fontId="48" fillId="5" borderId="5" xfId="1" applyFont="1" applyFill="1" applyBorder="1" applyAlignment="1">
      <alignment horizontal="center" vertical="center" wrapText="1"/>
    </xf>
    <xf numFmtId="0" fontId="48" fillId="5" borderId="9" xfId="1" quotePrefix="1" applyFont="1" applyFill="1" applyBorder="1" applyAlignment="1">
      <alignment horizontal="center" vertical="center" wrapText="1"/>
    </xf>
    <xf numFmtId="0" fontId="27" fillId="5" borderId="24" xfId="1" applyFont="1" applyFill="1" applyBorder="1" applyAlignment="1">
      <alignment horizontal="center" vertical="center"/>
    </xf>
    <xf numFmtId="0" fontId="27" fillId="5" borderId="16" xfId="1" applyFont="1" applyFill="1" applyBorder="1" applyAlignment="1">
      <alignment horizontal="center" vertical="center"/>
    </xf>
    <xf numFmtId="0" fontId="27" fillId="5" borderId="25" xfId="1" applyFont="1" applyFill="1" applyBorder="1" applyAlignment="1">
      <alignment horizontal="center" vertical="center"/>
    </xf>
    <xf numFmtId="0" fontId="27" fillId="5" borderId="18" xfId="1" applyFont="1" applyFill="1" applyBorder="1" applyAlignment="1">
      <alignment horizontal="center" vertical="center"/>
    </xf>
    <xf numFmtId="0" fontId="27" fillId="5" borderId="36" xfId="1" applyFont="1" applyFill="1" applyBorder="1" applyAlignment="1">
      <alignment horizontal="center" vertical="center"/>
    </xf>
    <xf numFmtId="0" fontId="27" fillId="5" borderId="19" xfId="1" applyFont="1" applyFill="1" applyBorder="1" applyAlignment="1">
      <alignment horizontal="center" vertical="center"/>
    </xf>
    <xf numFmtId="0" fontId="27" fillId="5" borderId="0" xfId="21" applyFont="1" applyFill="1"/>
    <xf numFmtId="0" fontId="27" fillId="5" borderId="37" xfId="1" applyFont="1" applyFill="1" applyBorder="1" applyAlignment="1">
      <alignment horizontal="center" vertical="center"/>
    </xf>
    <xf numFmtId="0" fontId="48" fillId="5" borderId="2" xfId="1" applyFont="1" applyFill="1" applyBorder="1" applyAlignment="1">
      <alignment horizontal="centerContinuous" vertical="center" wrapText="1"/>
    </xf>
    <xf numFmtId="0" fontId="27" fillId="5" borderId="13" xfId="1" applyFont="1" applyFill="1" applyBorder="1" applyAlignment="1">
      <alignment horizontal="centerContinuous" vertical="center" wrapText="1"/>
    </xf>
    <xf numFmtId="0" fontId="48" fillId="5" borderId="14" xfId="1" applyFont="1" applyFill="1" applyBorder="1" applyAlignment="1">
      <alignment horizontal="centerContinuous" vertical="center" wrapText="1"/>
    </xf>
    <xf numFmtId="0" fontId="27" fillId="5" borderId="12" xfId="23" applyFont="1" applyFill="1" applyBorder="1"/>
    <xf numFmtId="0" fontId="27" fillId="5" borderId="5" xfId="23" applyFont="1" applyFill="1" applyBorder="1"/>
    <xf numFmtId="0" fontId="48" fillId="5" borderId="12" xfId="23" applyFont="1" applyFill="1" applyBorder="1" applyAlignment="1">
      <alignment horizontal="center"/>
    </xf>
    <xf numFmtId="0" fontId="48" fillId="5" borderId="9" xfId="23" applyFont="1" applyFill="1" applyBorder="1" applyAlignment="1">
      <alignment horizontal="center"/>
    </xf>
    <xf numFmtId="0" fontId="27" fillId="5" borderId="2" xfId="1" applyFont="1" applyFill="1" applyBorder="1" applyAlignment="1">
      <alignment horizontal="center" vertical="center"/>
    </xf>
    <xf numFmtId="0" fontId="27" fillId="5" borderId="14" xfId="1" applyFont="1" applyFill="1" applyBorder="1" applyAlignment="1">
      <alignment horizontal="center" vertical="center"/>
    </xf>
    <xf numFmtId="0" fontId="27" fillId="5" borderId="0" xfId="1" applyFont="1" applyFill="1" applyAlignment="1">
      <alignment horizontal="center"/>
    </xf>
    <xf numFmtId="0" fontId="48" fillId="5" borderId="1" xfId="1" applyFont="1" applyFill="1" applyBorder="1" applyAlignment="1">
      <alignment horizontal="center" vertical="center" wrapText="1"/>
    </xf>
    <xf numFmtId="0" fontId="27" fillId="5" borderId="15" xfId="25" applyFont="1" applyFill="1" applyBorder="1" applyAlignment="1">
      <alignment vertical="center" wrapText="1"/>
    </xf>
    <xf numFmtId="0" fontId="27" fillId="5" borderId="26" xfId="25" applyFont="1" applyFill="1" applyBorder="1" applyAlignment="1">
      <alignment vertical="center"/>
    </xf>
    <xf numFmtId="0" fontId="27" fillId="5" borderId="3" xfId="25" applyFont="1" applyFill="1" applyBorder="1" applyAlignment="1">
      <alignment horizontal="center" vertical="center"/>
    </xf>
    <xf numFmtId="0" fontId="27" fillId="5" borderId="1" xfId="25" applyFont="1" applyFill="1" applyBorder="1" applyAlignment="1">
      <alignment vertical="center"/>
    </xf>
    <xf numFmtId="0" fontId="27" fillId="5" borderId="17" xfId="25" applyFont="1" applyFill="1" applyBorder="1" applyAlignment="1">
      <alignment vertical="center" wrapText="1"/>
    </xf>
    <xf numFmtId="0" fontId="27" fillId="5" borderId="31" xfId="25" applyFont="1" applyFill="1" applyBorder="1" applyAlignment="1">
      <alignment vertical="center"/>
    </xf>
    <xf numFmtId="0" fontId="27" fillId="5" borderId="12" xfId="25" applyFont="1" applyFill="1" applyBorder="1" applyAlignment="1">
      <alignment horizontal="center" vertical="center"/>
    </xf>
    <xf numFmtId="0" fontId="27" fillId="5" borderId="6" xfId="25" applyFont="1" applyFill="1" applyBorder="1" applyAlignment="1">
      <alignment horizontal="center" vertical="center"/>
    </xf>
    <xf numFmtId="0" fontId="27" fillId="5" borderId="30" xfId="25" applyFont="1" applyFill="1" applyBorder="1" applyAlignment="1">
      <alignment vertical="center"/>
    </xf>
    <xf numFmtId="0" fontId="27" fillId="5" borderId="27" xfId="25" applyFont="1" applyFill="1" applyBorder="1" applyAlignment="1">
      <alignment vertical="center"/>
    </xf>
    <xf numFmtId="0" fontId="27" fillId="5" borderId="1" xfId="25" applyFont="1" applyFill="1" applyBorder="1" applyAlignment="1">
      <alignment horizontal="center" vertical="center"/>
    </xf>
    <xf numFmtId="0" fontId="27" fillId="5" borderId="29" xfId="25" applyFont="1" applyFill="1" applyBorder="1" applyAlignment="1">
      <alignment vertical="center" wrapText="1"/>
    </xf>
    <xf numFmtId="0" fontId="27" fillId="5" borderId="18" xfId="25" applyFont="1" applyFill="1" applyBorder="1" applyAlignment="1">
      <alignment vertical="center" wrapText="1"/>
    </xf>
    <xf numFmtId="0" fontId="27" fillId="5" borderId="3" xfId="25" applyFont="1" applyFill="1" applyBorder="1" applyAlignment="1">
      <alignment vertical="center"/>
    </xf>
    <xf numFmtId="0" fontId="27" fillId="5" borderId="12" xfId="25" applyFont="1" applyFill="1" applyBorder="1" applyAlignment="1">
      <alignment vertical="center"/>
    </xf>
    <xf numFmtId="0" fontId="27" fillId="5" borderId="3" xfId="25" applyFont="1" applyFill="1" applyBorder="1" applyAlignment="1">
      <alignment vertical="center" wrapText="1"/>
    </xf>
    <xf numFmtId="0" fontId="27" fillId="5" borderId="0" xfId="25" applyFont="1" applyFill="1" applyBorder="1" applyAlignment="1">
      <alignment vertical="center"/>
    </xf>
    <xf numFmtId="0" fontId="27" fillId="5" borderId="12" xfId="25" applyFont="1" applyFill="1" applyBorder="1" applyAlignment="1">
      <alignment vertical="center" wrapText="1"/>
    </xf>
    <xf numFmtId="0" fontId="27" fillId="5" borderId="22" xfId="25" applyFont="1" applyFill="1" applyBorder="1" applyAlignment="1">
      <alignment vertical="center" wrapText="1"/>
    </xf>
    <xf numFmtId="0" fontId="27" fillId="5" borderId="14" xfId="25" applyFont="1" applyFill="1" applyBorder="1" applyAlignment="1">
      <alignment vertical="center"/>
    </xf>
    <xf numFmtId="0" fontId="27" fillId="5" borderId="13" xfId="25" applyFont="1" applyFill="1" applyBorder="1" applyAlignment="1">
      <alignment horizontal="center" vertical="center"/>
    </xf>
    <xf numFmtId="0" fontId="27" fillId="5" borderId="28" xfId="25" applyFont="1" applyFill="1" applyBorder="1" applyAlignment="1">
      <alignment vertical="center" wrapText="1"/>
    </xf>
    <xf numFmtId="0" fontId="27" fillId="5" borderId="32" xfId="25" applyFont="1" applyFill="1" applyBorder="1" applyAlignment="1">
      <alignment vertical="center" wrapText="1"/>
    </xf>
    <xf numFmtId="0" fontId="27" fillId="5" borderId="2" xfId="25" applyFont="1" applyFill="1" applyBorder="1" applyAlignment="1">
      <alignment vertical="center"/>
    </xf>
    <xf numFmtId="0" fontId="27" fillId="5" borderId="4" xfId="25" applyFont="1" applyFill="1" applyBorder="1" applyAlignment="1">
      <alignment horizontal="center" vertical="center"/>
    </xf>
    <xf numFmtId="0" fontId="27" fillId="5" borderId="13" xfId="25" applyFont="1" applyFill="1" applyBorder="1" applyAlignment="1">
      <alignment vertical="center"/>
    </xf>
    <xf numFmtId="0" fontId="27" fillId="5" borderId="20" xfId="25" applyFont="1" applyFill="1" applyBorder="1" applyAlignment="1">
      <alignment vertical="center" wrapText="1"/>
    </xf>
    <xf numFmtId="0" fontId="27" fillId="5" borderId="9" xfId="25" applyFont="1" applyFill="1" applyBorder="1" applyAlignment="1">
      <alignment vertical="center"/>
    </xf>
    <xf numFmtId="0" fontId="27" fillId="5" borderId="10" xfId="25" applyFont="1" applyFill="1" applyBorder="1" applyAlignment="1">
      <alignment horizontal="center" vertical="center"/>
    </xf>
    <xf numFmtId="0" fontId="27" fillId="5" borderId="0" xfId="27" applyFont="1" applyFill="1"/>
    <xf numFmtId="0" fontId="48" fillId="5" borderId="14" xfId="1" applyFont="1" applyFill="1" applyBorder="1" applyAlignment="1">
      <alignment horizontal="center" vertical="center"/>
    </xf>
    <xf numFmtId="0" fontId="27" fillId="5" borderId="14" xfId="1" applyFont="1" applyFill="1" applyBorder="1" applyAlignment="1">
      <alignment vertical="center"/>
    </xf>
    <xf numFmtId="0" fontId="27" fillId="5" borderId="9" xfId="1" applyFont="1" applyFill="1" applyBorder="1" applyAlignment="1">
      <alignment vertical="center"/>
    </xf>
    <xf numFmtId="0" fontId="27" fillId="5" borderId="9" xfId="1" applyFont="1" applyFill="1" applyBorder="1" applyAlignment="1">
      <alignment horizontal="center" vertical="center"/>
    </xf>
    <xf numFmtId="169" fontId="32" fillId="0" borderId="0" xfId="6" applyNumberFormat="1" applyFont="1"/>
    <xf numFmtId="170" fontId="32" fillId="0" borderId="0" xfId="6" applyNumberFormat="1" applyFont="1"/>
    <xf numFmtId="171" fontId="32" fillId="0" borderId="0" xfId="29" applyNumberFormat="1" applyFont="1"/>
    <xf numFmtId="171" fontId="32" fillId="0" borderId="0" xfId="6" applyNumberFormat="1" applyFont="1"/>
    <xf numFmtId="169" fontId="32" fillId="0" borderId="0" xfId="1" applyNumberFormat="1" applyFont="1"/>
    <xf numFmtId="171" fontId="3" fillId="0" borderId="0" xfId="6" applyNumberFormat="1" applyFont="1"/>
    <xf numFmtId="0" fontId="21" fillId="5" borderId="78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5" borderId="0" xfId="29" applyFont="1" applyFill="1"/>
    <xf numFmtId="0" fontId="27" fillId="5" borderId="15" xfId="1" applyFont="1" applyFill="1" applyBorder="1" applyAlignment="1">
      <alignment horizontal="center" vertical="center"/>
    </xf>
    <xf numFmtId="4" fontId="27" fillId="5" borderId="1" xfId="1" applyNumberFormat="1" applyFont="1" applyFill="1" applyBorder="1"/>
    <xf numFmtId="0" fontId="27" fillId="5" borderId="17" xfId="1" applyFont="1" applyFill="1" applyBorder="1" applyAlignment="1">
      <alignment horizontal="center" vertical="center"/>
    </xf>
    <xf numFmtId="0" fontId="27" fillId="5" borderId="33" xfId="1" applyFont="1" applyFill="1" applyBorder="1" applyAlignment="1">
      <alignment horizontal="center" vertical="center" wrapText="1"/>
    </xf>
    <xf numFmtId="0" fontId="27" fillId="5" borderId="5" xfId="1" applyFont="1" applyFill="1" applyBorder="1" applyAlignment="1">
      <alignment horizontal="center" vertical="center"/>
    </xf>
    <xf numFmtId="0" fontId="27" fillId="5" borderId="21" xfId="1" applyFont="1" applyFill="1" applyBorder="1" applyAlignment="1">
      <alignment horizontal="center" vertical="center"/>
    </xf>
    <xf numFmtId="0" fontId="27" fillId="5" borderId="23" xfId="1" applyFont="1" applyFill="1" applyBorder="1" applyAlignment="1">
      <alignment horizontal="center" vertical="center" wrapText="1"/>
    </xf>
    <xf numFmtId="0" fontId="27" fillId="5" borderId="22" xfId="1" applyFont="1" applyFill="1" applyBorder="1" applyAlignment="1">
      <alignment horizontal="center" vertical="center"/>
    </xf>
    <xf numFmtId="0" fontId="27" fillId="5" borderId="34" xfId="1" applyFont="1" applyFill="1" applyBorder="1" applyAlignment="1">
      <alignment horizontal="center" vertical="center"/>
    </xf>
    <xf numFmtId="0" fontId="27" fillId="5" borderId="35" xfId="1" applyFont="1" applyFill="1" applyBorder="1" applyAlignment="1">
      <alignment horizontal="center" vertical="center" wrapText="1"/>
    </xf>
    <xf numFmtId="0" fontId="27" fillId="5" borderId="6" xfId="29" applyFont="1" applyFill="1" applyBorder="1"/>
    <xf numFmtId="0" fontId="27" fillId="5" borderId="12" xfId="29" applyFont="1" applyFill="1" applyBorder="1"/>
    <xf numFmtId="0" fontId="48" fillId="5" borderId="5" xfId="1" quotePrefix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horizontal="left" vertical="center"/>
    </xf>
    <xf numFmtId="0" fontId="27" fillId="5" borderId="0" xfId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horizontal="center"/>
    </xf>
    <xf numFmtId="4" fontId="27" fillId="5" borderId="0" xfId="1" applyNumberFormat="1" applyFont="1" applyFill="1" applyBorder="1"/>
    <xf numFmtId="0" fontId="27" fillId="5" borderId="0" xfId="31" applyFont="1" applyFill="1"/>
    <xf numFmtId="0" fontId="27" fillId="5" borderId="12" xfId="39" applyFont="1" applyFill="1" applyBorder="1"/>
    <xf numFmtId="0" fontId="27" fillId="5" borderId="6" xfId="39" applyFont="1" applyFill="1" applyBorder="1"/>
    <xf numFmtId="0" fontId="27" fillId="5" borderId="5" xfId="39" applyFont="1" applyFill="1" applyBorder="1"/>
    <xf numFmtId="0" fontId="48" fillId="5" borderId="11" xfId="39" applyFont="1" applyFill="1" applyBorder="1" applyAlignment="1">
      <alignment horizontal="center"/>
    </xf>
    <xf numFmtId="0" fontId="48" fillId="5" borderId="9" xfId="39" applyFont="1" applyFill="1" applyBorder="1" applyAlignment="1">
      <alignment horizontal="center"/>
    </xf>
    <xf numFmtId="0" fontId="27" fillId="5" borderId="4" xfId="1" applyFont="1" applyFill="1" applyBorder="1" applyAlignment="1">
      <alignment horizontal="center" vertical="center"/>
    </xf>
    <xf numFmtId="0" fontId="27" fillId="5" borderId="13" xfId="1" applyFont="1" applyFill="1" applyBorder="1" applyAlignment="1">
      <alignment horizontal="center" vertical="center"/>
    </xf>
    <xf numFmtId="0" fontId="27" fillId="0" borderId="0" xfId="67" applyFont="1"/>
    <xf numFmtId="0" fontId="27" fillId="0" borderId="0" xfId="68" applyFont="1"/>
    <xf numFmtId="0" fontId="27" fillId="0" borderId="0" xfId="69" applyFont="1"/>
    <xf numFmtId="0" fontId="27" fillId="0" borderId="0" xfId="0" applyFont="1"/>
    <xf numFmtId="0" fontId="27" fillId="5" borderId="0" xfId="68" applyFont="1" applyFill="1"/>
    <xf numFmtId="0" fontId="48" fillId="0" borderId="3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right" vertical="center"/>
    </xf>
    <xf numFmtId="0" fontId="27" fillId="0" borderId="6" xfId="0" applyFont="1" applyFill="1" applyBorder="1"/>
    <xf numFmtId="0" fontId="27" fillId="0" borderId="0" xfId="0" applyFont="1" applyFill="1"/>
    <xf numFmtId="0" fontId="27" fillId="0" borderId="6" xfId="0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5" borderId="6" xfId="68" applyFont="1" applyFill="1" applyBorder="1"/>
    <xf numFmtId="0" fontId="27" fillId="0" borderId="12" xfId="0" applyFont="1" applyFill="1" applyBorder="1" applyAlignment="1">
      <alignment horizontal="center" vertical="center" wrapText="1"/>
    </xf>
    <xf numFmtId="0" fontId="27" fillId="0" borderId="0" xfId="1" applyFont="1"/>
    <xf numFmtId="0" fontId="27" fillId="5" borderId="23" xfId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5" borderId="1" xfId="68" applyFont="1" applyFill="1" applyBorder="1" applyAlignment="1">
      <alignment horizontal="center"/>
    </xf>
    <xf numFmtId="0" fontId="27" fillId="5" borderId="35" xfId="1" applyFont="1" applyFill="1" applyBorder="1" applyAlignment="1">
      <alignment horizontal="center" vertical="center"/>
    </xf>
    <xf numFmtId="170" fontId="27" fillId="0" borderId="0" xfId="68" applyNumberFormat="1" applyFont="1"/>
    <xf numFmtId="0" fontId="27" fillId="0" borderId="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6" xfId="1" applyFont="1" applyFill="1" applyBorder="1" applyAlignment="1">
      <alignment horizontal="center" vertical="center" wrapText="1"/>
    </xf>
    <xf numFmtId="4" fontId="27" fillId="0" borderId="88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5" borderId="12" xfId="68" applyFont="1" applyFill="1" applyBorder="1"/>
    <xf numFmtId="172" fontId="27" fillId="0" borderId="0" xfId="68" applyNumberFormat="1" applyFont="1"/>
    <xf numFmtId="0" fontId="27" fillId="5" borderId="0" xfId="68" applyFont="1" applyFill="1" applyBorder="1"/>
    <xf numFmtId="0" fontId="27" fillId="5" borderId="5" xfId="68" applyFont="1" applyFill="1" applyBorder="1"/>
    <xf numFmtId="169" fontId="27" fillId="0" borderId="0" xfId="68" applyNumberFormat="1" applyFont="1"/>
    <xf numFmtId="0" fontId="48" fillId="5" borderId="12" xfId="68" applyFont="1" applyFill="1" applyBorder="1" applyAlignment="1">
      <alignment horizontal="center"/>
    </xf>
    <xf numFmtId="0" fontId="48" fillId="5" borderId="9" xfId="68" applyFont="1" applyFill="1" applyBorder="1" applyAlignment="1">
      <alignment horizontal="center"/>
    </xf>
    <xf numFmtId="0" fontId="27" fillId="5" borderId="10" xfId="1" applyFont="1" applyFill="1" applyBorder="1" applyAlignment="1">
      <alignment horizontal="center"/>
    </xf>
    <xf numFmtId="171" fontId="27" fillId="0" borderId="0" xfId="68" applyNumberFormat="1" applyFont="1"/>
    <xf numFmtId="0" fontId="27" fillId="5" borderId="0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 shrinkToFit="1"/>
    </xf>
    <xf numFmtId="2" fontId="27" fillId="5" borderId="0" xfId="11" applyNumberFormat="1" applyFont="1" applyFill="1" applyBorder="1" applyAlignment="1">
      <alignment horizontal="center" vertical="center"/>
    </xf>
    <xf numFmtId="0" fontId="27" fillId="5" borderId="0" xfId="11" applyFont="1" applyFill="1" applyBorder="1" applyAlignment="1">
      <alignment vertical="center" wrapText="1"/>
    </xf>
    <xf numFmtId="0" fontId="27" fillId="5" borderId="0" xfId="10" applyFont="1" applyFill="1" applyBorder="1" applyAlignment="1">
      <alignment wrapText="1"/>
    </xf>
    <xf numFmtId="165" fontId="27" fillId="5" borderId="0" xfId="10" applyNumberFormat="1" applyFont="1" applyFill="1" applyBorder="1"/>
    <xf numFmtId="0" fontId="27" fillId="5" borderId="1" xfId="10" applyFont="1" applyFill="1" applyBorder="1" applyAlignment="1">
      <alignment horizontal="center" vertical="center" wrapText="1"/>
    </xf>
    <xf numFmtId="0" fontId="27" fillId="5" borderId="8" xfId="11" applyFont="1" applyFill="1" applyBorder="1" applyAlignment="1">
      <alignment horizontal="center"/>
    </xf>
    <xf numFmtId="0" fontId="27" fillId="5" borderId="42" xfId="11" applyFont="1" applyFill="1" applyBorder="1" applyAlignment="1">
      <alignment horizontal="center"/>
    </xf>
    <xf numFmtId="0" fontId="27" fillId="5" borderId="43" xfId="11" applyFont="1" applyFill="1" applyBorder="1" applyAlignment="1">
      <alignment horizontal="center"/>
    </xf>
    <xf numFmtId="0" fontId="27" fillId="5" borderId="50" xfId="11" applyFont="1" applyFill="1" applyBorder="1" applyAlignment="1">
      <alignment horizontal="center"/>
    </xf>
    <xf numFmtId="0" fontId="27" fillId="5" borderId="52" xfId="11" applyFont="1" applyFill="1" applyBorder="1" applyAlignment="1">
      <alignment horizontal="center"/>
    </xf>
    <xf numFmtId="0" fontId="27" fillId="5" borderId="53" xfId="11" applyFont="1" applyFill="1" applyBorder="1" applyAlignment="1">
      <alignment horizontal="center"/>
    </xf>
    <xf numFmtId="0" fontId="27" fillId="5" borderId="0" xfId="11" applyFont="1" applyFill="1" applyBorder="1" applyAlignment="1">
      <alignment horizontal="center"/>
    </xf>
    <xf numFmtId="0" fontId="27" fillId="5" borderId="58" xfId="11" applyFont="1" applyFill="1" applyBorder="1" applyAlignment="1">
      <alignment horizontal="center"/>
    </xf>
    <xf numFmtId="0" fontId="27" fillId="5" borderId="12" xfId="11" applyFont="1" applyFill="1" applyBorder="1" applyAlignment="1">
      <alignment horizontal="center"/>
    </xf>
    <xf numFmtId="0" fontId="27" fillId="5" borderId="49" xfId="11" applyFont="1" applyFill="1" applyBorder="1" applyAlignment="1">
      <alignment horizontal="center"/>
    </xf>
    <xf numFmtId="0" fontId="27" fillId="5" borderId="68" xfId="11" applyFont="1" applyFill="1" applyBorder="1" applyAlignment="1">
      <alignment horizontal="center"/>
    </xf>
    <xf numFmtId="0" fontId="27" fillId="5" borderId="73" xfId="11" applyFont="1" applyFill="1" applyBorder="1" applyAlignment="1">
      <alignment horizontal="center"/>
    </xf>
    <xf numFmtId="0" fontId="27" fillId="5" borderId="80" xfId="11" applyFont="1" applyFill="1" applyBorder="1" applyAlignment="1">
      <alignment horizontal="center"/>
    </xf>
    <xf numFmtId="0" fontId="27" fillId="5" borderId="84" xfId="11" applyFont="1" applyFill="1" applyBorder="1" applyAlignment="1">
      <alignment horizontal="center"/>
    </xf>
    <xf numFmtId="0" fontId="27" fillId="5" borderId="83" xfId="11" applyFont="1" applyFill="1" applyBorder="1" applyAlignment="1">
      <alignment horizontal="center"/>
    </xf>
    <xf numFmtId="0" fontId="27" fillId="5" borderId="7" xfId="11" applyFont="1" applyFill="1" applyBorder="1" applyAlignment="1">
      <alignment horizontal="center"/>
    </xf>
    <xf numFmtId="0" fontId="27" fillId="5" borderId="10" xfId="11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31" fillId="5" borderId="83" xfId="0" applyFont="1" applyFill="1" applyBorder="1" applyAlignment="1">
      <alignment horizontal="center"/>
    </xf>
    <xf numFmtId="0" fontId="27" fillId="5" borderId="10" xfId="11" applyFont="1" applyFill="1" applyBorder="1" applyAlignment="1">
      <alignment horizontal="center" vertical="center"/>
    </xf>
    <xf numFmtId="2" fontId="27" fillId="5" borderId="3" xfId="11" applyNumberFormat="1" applyFont="1" applyFill="1" applyBorder="1" applyAlignment="1">
      <alignment horizontal="center" vertical="center"/>
    </xf>
    <xf numFmtId="2" fontId="27" fillId="5" borderId="44" xfId="11" applyNumberFormat="1" applyFont="1" applyFill="1" applyBorder="1" applyAlignment="1">
      <alignment horizontal="center" vertical="center"/>
    </xf>
    <xf numFmtId="2" fontId="27" fillId="5" borderId="70" xfId="11" applyNumberFormat="1" applyFont="1" applyFill="1" applyBorder="1" applyAlignment="1">
      <alignment horizontal="center" vertical="center"/>
    </xf>
    <xf numFmtId="0" fontId="51" fillId="5" borderId="78" xfId="0" applyFont="1" applyFill="1" applyBorder="1" applyAlignment="1">
      <alignment horizontal="center"/>
    </xf>
    <xf numFmtId="0" fontId="51" fillId="5" borderId="50" xfId="0" applyFont="1" applyFill="1" applyBorder="1" applyAlignment="1">
      <alignment horizontal="center"/>
    </xf>
    <xf numFmtId="0" fontId="51" fillId="5" borderId="82" xfId="0" applyFont="1" applyFill="1" applyBorder="1" applyAlignment="1">
      <alignment horizontal="center"/>
    </xf>
    <xf numFmtId="0" fontId="51" fillId="5" borderId="84" xfId="0" applyFont="1" applyFill="1" applyBorder="1" applyAlignment="1">
      <alignment horizontal="center"/>
    </xf>
    <xf numFmtId="165" fontId="27" fillId="5" borderId="85" xfId="10" applyNumberFormat="1" applyFont="1" applyFill="1" applyBorder="1" applyAlignment="1">
      <alignment horizontal="center"/>
    </xf>
    <xf numFmtId="165" fontId="27" fillId="5" borderId="1" xfId="10" applyNumberFormat="1" applyFont="1" applyFill="1" applyBorder="1" applyAlignment="1">
      <alignment horizontal="center"/>
    </xf>
    <xf numFmtId="165" fontId="27" fillId="5" borderId="12" xfId="10" applyNumberFormat="1" applyFont="1" applyFill="1" applyBorder="1" applyAlignment="1">
      <alignment horizontal="center"/>
    </xf>
    <xf numFmtId="3" fontId="27" fillId="5" borderId="1" xfId="1" applyNumberFormat="1" applyFont="1" applyFill="1" applyBorder="1" applyAlignment="1">
      <alignment horizontal="center"/>
    </xf>
    <xf numFmtId="3" fontId="27" fillId="5" borderId="1" xfId="1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/>
    </xf>
    <xf numFmtId="0" fontId="27" fillId="5" borderId="12" xfId="23" applyFont="1" applyFill="1" applyBorder="1" applyAlignment="1">
      <alignment horizontal="center"/>
    </xf>
    <xf numFmtId="3" fontId="27" fillId="5" borderId="1" xfId="25" applyNumberFormat="1" applyFont="1" applyFill="1" applyBorder="1" applyAlignment="1">
      <alignment horizontal="center" vertical="center"/>
    </xf>
    <xf numFmtId="4" fontId="27" fillId="5" borderId="1" xfId="1" applyNumberFormat="1" applyFont="1" applyFill="1" applyBorder="1" applyAlignment="1">
      <alignment horizontal="center" vertical="center"/>
    </xf>
    <xf numFmtId="4" fontId="27" fillId="5" borderId="1" xfId="1" applyNumberFormat="1" applyFont="1" applyFill="1" applyBorder="1" applyAlignment="1">
      <alignment horizontal="center"/>
    </xf>
    <xf numFmtId="0" fontId="27" fillId="5" borderId="0" xfId="68" applyFont="1" applyFill="1" applyAlignment="1">
      <alignment horizontal="center"/>
    </xf>
    <xf numFmtId="4" fontId="27" fillId="5" borderId="0" xfId="68" applyNumberFormat="1" applyFont="1" applyFill="1"/>
    <xf numFmtId="165" fontId="27" fillId="5" borderId="0" xfId="10" applyNumberFormat="1" applyFont="1" applyFill="1" applyBorder="1" applyAlignment="1">
      <alignment horizontal="center"/>
    </xf>
    <xf numFmtId="0" fontId="27" fillId="5" borderId="0" xfId="10" applyFont="1" applyFill="1" applyBorder="1" applyAlignment="1">
      <alignment horizontal="left" vertical="center" wrapText="1"/>
    </xf>
    <xf numFmtId="3" fontId="27" fillId="5" borderId="0" xfId="1" applyNumberFormat="1" applyFont="1" applyFill="1" applyBorder="1" applyAlignment="1">
      <alignment horizontal="center"/>
    </xf>
    <xf numFmtId="0" fontId="27" fillId="5" borderId="0" xfId="23" applyFont="1" applyFill="1" applyBorder="1"/>
    <xf numFmtId="0" fontId="27" fillId="5" borderId="12" xfId="68" applyFont="1" applyFill="1" applyBorder="1" applyAlignment="1">
      <alignment horizontal="center"/>
    </xf>
    <xf numFmtId="4" fontId="22" fillId="5" borderId="12" xfId="0" applyNumberFormat="1" applyFont="1" applyFill="1" applyBorder="1" applyAlignment="1">
      <alignment horizontal="center"/>
    </xf>
    <xf numFmtId="4" fontId="27" fillId="5" borderId="6" xfId="1" applyNumberFormat="1" applyFont="1" applyFill="1" applyBorder="1" applyAlignment="1">
      <alignment horizontal="center"/>
    </xf>
    <xf numFmtId="4" fontId="27" fillId="5" borderId="23" xfId="1" applyNumberFormat="1" applyFont="1" applyFill="1" applyBorder="1" applyAlignment="1">
      <alignment horizontal="center"/>
    </xf>
    <xf numFmtId="4" fontId="27" fillId="5" borderId="35" xfId="1" applyNumberFormat="1" applyFont="1" applyFill="1" applyBorder="1" applyAlignment="1">
      <alignment horizontal="center"/>
    </xf>
    <xf numFmtId="0" fontId="27" fillId="5" borderId="12" xfId="39" applyFont="1" applyFill="1" applyBorder="1" applyAlignment="1">
      <alignment horizontal="center"/>
    </xf>
    <xf numFmtId="0" fontId="27" fillId="5" borderId="0" xfId="11" applyFont="1" applyFill="1" applyBorder="1" applyAlignment="1">
      <alignment horizontal="center" vertical="center" wrapText="1" shrinkToFit="1"/>
    </xf>
    <xf numFmtId="0" fontId="31" fillId="5" borderId="0" xfId="0" applyFont="1" applyFill="1" applyBorder="1"/>
    <xf numFmtId="0" fontId="28" fillId="0" borderId="77" xfId="0" applyFont="1" applyFill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 applyFont="1"/>
    <xf numFmtId="2" fontId="27" fillId="13" borderId="3" xfId="11" applyNumberFormat="1" applyFont="1" applyFill="1" applyBorder="1" applyAlignment="1">
      <alignment vertical="center"/>
    </xf>
    <xf numFmtId="2" fontId="27" fillId="13" borderId="44" xfId="11" applyNumberFormat="1" applyFont="1" applyFill="1" applyBorder="1" applyAlignment="1">
      <alignment vertical="center"/>
    </xf>
    <xf numFmtId="2" fontId="27" fillId="13" borderId="12" xfId="11" applyNumberFormat="1" applyFont="1" applyFill="1" applyBorder="1" applyAlignment="1">
      <alignment vertical="center"/>
    </xf>
    <xf numFmtId="2" fontId="27" fillId="13" borderId="56" xfId="11" applyNumberFormat="1" applyFont="1" applyFill="1" applyBorder="1" applyAlignment="1">
      <alignment vertical="center"/>
    </xf>
    <xf numFmtId="2" fontId="27" fillId="13" borderId="60" xfId="11" applyNumberFormat="1" applyFont="1" applyFill="1" applyBorder="1" applyAlignment="1">
      <alignment vertical="center"/>
    </xf>
    <xf numFmtId="172" fontId="27" fillId="13" borderId="12" xfId="11" applyNumberFormat="1" applyFont="1" applyFill="1" applyBorder="1" applyAlignment="1">
      <alignment vertical="center"/>
    </xf>
    <xf numFmtId="172" fontId="27" fillId="13" borderId="56" xfId="11" applyNumberFormat="1" applyFont="1" applyFill="1" applyBorder="1" applyAlignment="1">
      <alignment vertical="center"/>
    </xf>
    <xf numFmtId="172" fontId="27" fillId="13" borderId="60" xfId="11" applyNumberFormat="1" applyFont="1" applyFill="1" applyBorder="1" applyAlignment="1">
      <alignment vertical="center"/>
    </xf>
    <xf numFmtId="2" fontId="27" fillId="13" borderId="85" xfId="11" applyNumberFormat="1" applyFont="1" applyFill="1" applyBorder="1" applyAlignment="1">
      <alignment vertical="center"/>
    </xf>
    <xf numFmtId="2" fontId="27" fillId="13" borderId="70" xfId="11" applyNumberFormat="1" applyFont="1" applyFill="1" applyBorder="1" applyAlignment="1">
      <alignment vertical="center"/>
    </xf>
    <xf numFmtId="2" fontId="27" fillId="13" borderId="1" xfId="11" applyNumberFormat="1" applyFont="1" applyFill="1" applyBorder="1" applyAlignment="1">
      <alignment vertical="center"/>
    </xf>
    <xf numFmtId="0" fontId="27" fillId="0" borderId="0" xfId="11" applyFont="1" applyFill="1" applyBorder="1" applyAlignment="1">
      <alignment vertical="center" wrapText="1" shrinkToFit="1"/>
    </xf>
    <xf numFmtId="0" fontId="31" fillId="0" borderId="0" xfId="0" applyFont="1" applyBorder="1"/>
    <xf numFmtId="2" fontId="27" fillId="0" borderId="0" xfId="11" applyNumberFormat="1" applyFont="1" applyFill="1" applyBorder="1" applyAlignment="1">
      <alignment horizontal="center" vertical="center"/>
    </xf>
    <xf numFmtId="165" fontId="3" fillId="13" borderId="85" xfId="10" applyNumberFormat="1" applyFont="1" applyFill="1" applyBorder="1"/>
    <xf numFmtId="165" fontId="3" fillId="13" borderId="1" xfId="10" applyNumberFormat="1" applyFont="1" applyFill="1" applyBorder="1"/>
    <xf numFmtId="165" fontId="3" fillId="13" borderId="12" xfId="10" applyNumberFormat="1" applyFont="1" applyFill="1" applyBorder="1"/>
    <xf numFmtId="0" fontId="5" fillId="5" borderId="0" xfId="0" applyFont="1" applyFill="1" applyAlignment="1">
      <alignment horizontal="center" vertical="center"/>
    </xf>
    <xf numFmtId="3" fontId="27" fillId="5" borderId="0" xfId="6" applyNumberFormat="1" applyFont="1" applyFill="1"/>
    <xf numFmtId="0" fontId="27" fillId="10" borderId="0" xfId="6" applyFont="1" applyFill="1"/>
    <xf numFmtId="4" fontId="27" fillId="5" borderId="0" xfId="6" applyNumberFormat="1" applyFont="1" applyFill="1"/>
    <xf numFmtId="173" fontId="27" fillId="5" borderId="0" xfId="6" applyNumberFormat="1" applyFont="1" applyFill="1"/>
    <xf numFmtId="0" fontId="22" fillId="0" borderId="85" xfId="0" applyFont="1" applyFill="1" applyBorder="1"/>
    <xf numFmtId="4" fontId="22" fillId="0" borderId="85" xfId="0" applyNumberFormat="1" applyFont="1" applyFill="1" applyBorder="1" applyAlignment="1">
      <alignment horizontal="right" indent="1"/>
    </xf>
    <xf numFmtId="3" fontId="3" fillId="14" borderId="1" xfId="1" applyNumberFormat="1" applyFont="1" applyFill="1" applyBorder="1"/>
    <xf numFmtId="4" fontId="3" fillId="14" borderId="1" xfId="1" applyNumberFormat="1" applyFont="1" applyFill="1" applyBorder="1"/>
    <xf numFmtId="0" fontId="50" fillId="5" borderId="5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3" fontId="27" fillId="14" borderId="1" xfId="1" applyNumberFormat="1" applyFont="1" applyFill="1" applyBorder="1" applyAlignment="1">
      <alignment horizontal="center"/>
    </xf>
    <xf numFmtId="4" fontId="27" fillId="0" borderId="82" xfId="0" applyNumberFormat="1" applyFont="1" applyFill="1" applyBorder="1" applyAlignment="1">
      <alignment horizontal="right" vertical="center"/>
    </xf>
    <xf numFmtId="0" fontId="27" fillId="0" borderId="84" xfId="0" applyFont="1" applyFill="1" applyBorder="1" applyAlignment="1">
      <alignment horizontal="center" vertical="center" wrapText="1"/>
    </xf>
    <xf numFmtId="0" fontId="27" fillId="0" borderId="84" xfId="1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/>
    </xf>
    <xf numFmtId="0" fontId="27" fillId="0" borderId="88" xfId="0" applyFont="1" applyFill="1" applyBorder="1" applyAlignment="1">
      <alignment horizontal="center" vertical="center"/>
    </xf>
    <xf numFmtId="0" fontId="27" fillId="0" borderId="12" xfId="1" applyFont="1" applyFill="1" applyBorder="1" applyAlignment="1">
      <alignment horizontal="center" vertical="center" wrapText="1"/>
    </xf>
    <xf numFmtId="2" fontId="27" fillId="13" borderId="12" xfId="11" applyNumberFormat="1" applyFont="1" applyFill="1" applyBorder="1" applyAlignment="1">
      <alignment horizontal="center" vertical="center"/>
    </xf>
    <xf numFmtId="2" fontId="27" fillId="13" borderId="1" xfId="11" applyNumberFormat="1" applyFont="1" applyFill="1" applyBorder="1" applyAlignment="1">
      <alignment horizontal="center" vertical="center"/>
    </xf>
    <xf numFmtId="2" fontId="27" fillId="15" borderId="12" xfId="11" applyNumberFormat="1" applyFont="1" applyFill="1" applyBorder="1" applyAlignment="1">
      <alignment horizontal="center" vertical="center"/>
    </xf>
    <xf numFmtId="2" fontId="27" fillId="15" borderId="1" xfId="11" applyNumberFormat="1" applyFont="1" applyFill="1" applyBorder="1" applyAlignment="1">
      <alignment horizontal="center" vertical="center"/>
    </xf>
    <xf numFmtId="2" fontId="27" fillId="15" borderId="12" xfId="11" applyNumberFormat="1" applyFont="1" applyFill="1" applyBorder="1" applyAlignment="1">
      <alignment vertical="center"/>
    </xf>
    <xf numFmtId="2" fontId="27" fillId="15" borderId="44" xfId="11" applyNumberFormat="1" applyFont="1" applyFill="1" applyBorder="1" applyAlignment="1">
      <alignment vertical="center"/>
    </xf>
    <xf numFmtId="2" fontId="27" fillId="15" borderId="56" xfId="11" applyNumberFormat="1" applyFont="1" applyFill="1" applyBorder="1" applyAlignment="1">
      <alignment vertical="center"/>
    </xf>
    <xf numFmtId="2" fontId="27" fillId="16" borderId="12" xfId="11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78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0" fontId="50" fillId="0" borderId="66" xfId="11" applyFont="1" applyFill="1" applyBorder="1" applyAlignment="1">
      <alignment horizontal="center" vertical="center" wrapText="1"/>
    </xf>
    <xf numFmtId="0" fontId="50" fillId="0" borderId="12" xfId="11" applyFont="1" applyFill="1" applyBorder="1" applyAlignment="1">
      <alignment horizontal="center" vertical="center" wrapText="1"/>
    </xf>
    <xf numFmtId="0" fontId="52" fillId="0" borderId="84" xfId="0" applyFont="1" applyFill="1" applyBorder="1" applyAlignment="1">
      <alignment horizontal="center"/>
    </xf>
    <xf numFmtId="0" fontId="51" fillId="0" borderId="88" xfId="0" applyFont="1" applyFill="1" applyBorder="1" applyAlignment="1">
      <alignment horizontal="centerContinuous"/>
    </xf>
    <xf numFmtId="0" fontId="50" fillId="0" borderId="70" xfId="0" applyFont="1" applyFill="1" applyBorder="1" applyAlignment="1">
      <alignment horizontal="center" vertical="center" wrapText="1"/>
    </xf>
    <xf numFmtId="2" fontId="27" fillId="0" borderId="70" xfId="11" applyNumberFormat="1" applyFont="1" applyFill="1" applyBorder="1" applyAlignment="1">
      <alignment horizontal="center" vertical="center"/>
    </xf>
    <xf numFmtId="0" fontId="0" fillId="0" borderId="0" xfId="0" applyFill="1"/>
    <xf numFmtId="0" fontId="50" fillId="0" borderId="44" xfId="0" applyFont="1" applyFill="1" applyBorder="1" applyAlignment="1">
      <alignment horizontal="center" vertical="center" wrapText="1"/>
    </xf>
    <xf numFmtId="2" fontId="27" fillId="0" borderId="44" xfId="11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168" fontId="56" fillId="0" borderId="6" xfId="0" applyNumberFormat="1" applyFont="1" applyFill="1" applyBorder="1" applyAlignment="1" applyProtection="1">
      <alignment horizontal="center" vertical="center"/>
      <protection locked="0"/>
    </xf>
    <xf numFmtId="168" fontId="56" fillId="0" borderId="12" xfId="0" applyNumberFormat="1" applyFont="1" applyBorder="1" applyAlignment="1" applyProtection="1">
      <alignment horizontal="center" vertical="center"/>
      <protection locked="0"/>
    </xf>
    <xf numFmtId="168" fontId="56" fillId="0" borderId="6" xfId="0" applyNumberFormat="1" applyFont="1" applyBorder="1" applyAlignment="1" applyProtection="1">
      <alignment horizontal="center" vertical="center"/>
      <protection locked="0"/>
    </xf>
    <xf numFmtId="0" fontId="43" fillId="0" borderId="0" xfId="3" applyFont="1" applyAlignment="1">
      <alignment horizontal="left"/>
    </xf>
    <xf numFmtId="0" fontId="5" fillId="0" borderId="61" xfId="68" applyFont="1" applyBorder="1" applyAlignment="1">
      <alignment horizontal="center"/>
    </xf>
    <xf numFmtId="0" fontId="5" fillId="0" borderId="88" xfId="68" applyFont="1" applyBorder="1" applyAlignment="1">
      <alignment horizontal="center"/>
    </xf>
    <xf numFmtId="0" fontId="5" fillId="0" borderId="14" xfId="68" applyFont="1" applyBorder="1" applyAlignment="1">
      <alignment horizontal="center"/>
    </xf>
    <xf numFmtId="0" fontId="5" fillId="0" borderId="13" xfId="68" applyFont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6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7" fillId="0" borderId="66" xfId="11" applyFont="1" applyFill="1" applyBorder="1" applyAlignment="1">
      <alignment horizontal="center" vertical="center" wrapText="1" shrinkToFit="1"/>
    </xf>
    <xf numFmtId="0" fontId="27" fillId="0" borderId="12" xfId="11" applyFont="1" applyFill="1" applyBorder="1" applyAlignment="1">
      <alignment horizontal="center" vertical="center" wrapText="1" shrinkToFit="1"/>
    </xf>
    <xf numFmtId="0" fontId="28" fillId="0" borderId="87" xfId="0" applyFont="1" applyFill="1" applyBorder="1" applyAlignment="1">
      <alignment horizontal="center" vertical="center" wrapText="1"/>
    </xf>
    <xf numFmtId="0" fontId="50" fillId="5" borderId="84" xfId="10" applyFont="1" applyFill="1" applyBorder="1" applyAlignment="1">
      <alignment horizontal="center" vertical="center" wrapText="1"/>
    </xf>
    <xf numFmtId="0" fontId="50" fillId="5" borderId="66" xfId="10" applyFont="1" applyFill="1" applyBorder="1" applyAlignment="1">
      <alignment horizontal="center" vertical="center" wrapText="1"/>
    </xf>
    <xf numFmtId="0" fontId="50" fillId="5" borderId="12" xfId="10" applyFont="1" applyFill="1" applyBorder="1" applyAlignment="1">
      <alignment horizontal="center" vertical="center" wrapText="1"/>
    </xf>
    <xf numFmtId="0" fontId="50" fillId="5" borderId="77" xfId="0" applyFont="1" applyFill="1" applyBorder="1" applyAlignment="1">
      <alignment horizontal="center" vertical="center" wrapText="1"/>
    </xf>
    <xf numFmtId="0" fontId="50" fillId="5" borderId="50" xfId="0" applyFont="1" applyFill="1" applyBorder="1" applyAlignment="1">
      <alignment horizontal="center" vertical="center" wrapText="1"/>
    </xf>
    <xf numFmtId="0" fontId="50" fillId="5" borderId="55" xfId="0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left" vertical="center"/>
    </xf>
    <xf numFmtId="0" fontId="27" fillId="5" borderId="66" xfId="11" applyFont="1" applyFill="1" applyBorder="1" applyAlignment="1">
      <alignment horizontal="center" vertical="center" wrapText="1" shrinkToFit="1"/>
    </xf>
    <xf numFmtId="0" fontId="27" fillId="5" borderId="12" xfId="11" applyFont="1" applyFill="1" applyBorder="1" applyAlignment="1">
      <alignment horizontal="center" vertical="center" wrapText="1" shrinkToFit="1"/>
    </xf>
    <xf numFmtId="0" fontId="50" fillId="5" borderId="14" xfId="0" applyFont="1" applyFill="1" applyBorder="1" applyAlignment="1">
      <alignment horizontal="center" vertical="center" wrapText="1"/>
    </xf>
    <xf numFmtId="0" fontId="50" fillId="5" borderId="75" xfId="0" applyFont="1" applyFill="1" applyBorder="1" applyAlignment="1">
      <alignment horizontal="center" vertical="center" wrapText="1"/>
    </xf>
    <xf numFmtId="0" fontId="50" fillId="5" borderId="76" xfId="0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left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62" xfId="0" applyFont="1" applyFill="1" applyBorder="1" applyAlignment="1">
      <alignment horizontal="center" vertical="center" wrapText="1"/>
    </xf>
    <xf numFmtId="0" fontId="50" fillId="5" borderId="63" xfId="0" applyFont="1" applyFill="1" applyBorder="1" applyAlignment="1">
      <alignment horizontal="center" vertical="center" wrapText="1"/>
    </xf>
    <xf numFmtId="0" fontId="50" fillId="5" borderId="71" xfId="0" applyFont="1" applyFill="1" applyBorder="1" applyAlignment="1">
      <alignment horizontal="center" vertical="center" wrapText="1"/>
    </xf>
    <xf numFmtId="0" fontId="50" fillId="5" borderId="72" xfId="0" applyFont="1" applyFill="1" applyBorder="1" applyAlignment="1">
      <alignment horizontal="center" vertical="center" wrapText="1"/>
    </xf>
    <xf numFmtId="0" fontId="50" fillId="5" borderId="85" xfId="0" applyFont="1" applyFill="1" applyBorder="1" applyAlignment="1">
      <alignment horizontal="center" vertical="center" wrapText="1"/>
    </xf>
    <xf numFmtId="0" fontId="53" fillId="5" borderId="87" xfId="0" applyFont="1" applyFill="1" applyBorder="1" applyAlignment="1">
      <alignment horizontal="center" vertical="center" wrapText="1"/>
    </xf>
    <xf numFmtId="0" fontId="53" fillId="5" borderId="88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/>
    </xf>
    <xf numFmtId="0" fontId="21" fillId="5" borderId="77" xfId="0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left"/>
    </xf>
    <xf numFmtId="0" fontId="48" fillId="5" borderId="61" xfId="68" applyFont="1" applyFill="1" applyBorder="1" applyAlignment="1">
      <alignment horizontal="center"/>
    </xf>
    <xf numFmtId="0" fontId="48" fillId="5" borderId="88" xfId="68" applyFont="1" applyFill="1" applyBorder="1" applyAlignment="1">
      <alignment horizontal="center"/>
    </xf>
    <xf numFmtId="0" fontId="48" fillId="5" borderId="61" xfId="68" applyFont="1" applyFill="1" applyBorder="1" applyAlignment="1">
      <alignment horizontal="center" wrapText="1"/>
    </xf>
    <xf numFmtId="0" fontId="48" fillId="5" borderId="88" xfId="68" applyFont="1" applyFill="1" applyBorder="1" applyAlignment="1">
      <alignment horizontal="center" wrapText="1"/>
    </xf>
    <xf numFmtId="0" fontId="48" fillId="5" borderId="14" xfId="68" applyFont="1" applyFill="1" applyBorder="1" applyAlignment="1">
      <alignment horizontal="center"/>
    </xf>
    <xf numFmtId="0" fontId="48" fillId="5" borderId="13" xfId="68" applyFont="1" applyFill="1" applyBorder="1" applyAlignment="1">
      <alignment horizontal="center"/>
    </xf>
  </cellXfs>
  <cellStyles count="184">
    <cellStyle name="Millares 2" xfId="66"/>
    <cellStyle name="Millares 3" xfId="70"/>
    <cellStyle name="Normal" xfId="0" builtinId="0"/>
    <cellStyle name="Normal 10" xfId="19"/>
    <cellStyle name="Normal 11" xfId="20"/>
    <cellStyle name="Normal 12" xfId="21"/>
    <cellStyle name="Normal 13" xfId="22"/>
    <cellStyle name="Normal 14" xfId="23"/>
    <cellStyle name="Normal 15" xfId="24"/>
    <cellStyle name="Normal 15 2" xfId="42"/>
    <cellStyle name="Normal 15 2 2" xfId="71"/>
    <cellStyle name="Normal 15 3" xfId="54"/>
    <cellStyle name="Normal 15 3 2" xfId="72"/>
    <cellStyle name="Normal 15 4" xfId="73"/>
    <cellStyle name="Normal 15 4 2" xfId="74"/>
    <cellStyle name="Normal 15 5" xfId="75"/>
    <cellStyle name="Normal 15 5 2" xfId="76"/>
    <cellStyle name="Normal 15 6" xfId="77"/>
    <cellStyle name="Normal 15 6 2" xfId="78"/>
    <cellStyle name="Normal 15 7" xfId="79"/>
    <cellStyle name="Normal 16" xfId="25"/>
    <cellStyle name="Normal 16 2" xfId="40"/>
    <cellStyle name="Normal 16 2 2" xfId="80"/>
    <cellStyle name="Normal 16 3" xfId="55"/>
    <cellStyle name="Normal 16 3 2" xfId="81"/>
    <cellStyle name="Normal 16 4" xfId="82"/>
    <cellStyle name="Normal 16 4 2" xfId="83"/>
    <cellStyle name="Normal 16 5" xfId="84"/>
    <cellStyle name="Normal 16 5 2" xfId="85"/>
    <cellStyle name="Normal 16 6" xfId="86"/>
    <cellStyle name="Normal 16 6 2" xfId="87"/>
    <cellStyle name="Normal 16 7" xfId="88"/>
    <cellStyle name="Normal 17" xfId="26"/>
    <cellStyle name="Normal 18" xfId="27"/>
    <cellStyle name="Normal 18 2" xfId="41"/>
    <cellStyle name="Normal 18 2 2" xfId="89"/>
    <cellStyle name="Normal 18 3" xfId="56"/>
    <cellStyle name="Normal 18 3 2" xfId="90"/>
    <cellStyle name="Normal 18 4" xfId="91"/>
    <cellStyle name="Normal 18 4 2" xfId="92"/>
    <cellStyle name="Normal 18 5" xfId="93"/>
    <cellStyle name="Normal 18 5 2" xfId="94"/>
    <cellStyle name="Normal 18 6" xfId="95"/>
    <cellStyle name="Normal 18 6 2" xfId="96"/>
    <cellStyle name="Normal 18 7" xfId="97"/>
    <cellStyle name="Normal 19" xfId="28"/>
    <cellStyle name="Normal 19 2" xfId="44"/>
    <cellStyle name="Normal 19 2 2" xfId="98"/>
    <cellStyle name="Normal 19 3" xfId="57"/>
    <cellStyle name="Normal 19 3 2" xfId="99"/>
    <cellStyle name="Normal 19 4" xfId="100"/>
    <cellStyle name="Normal 19 4 2" xfId="101"/>
    <cellStyle name="Normal 19 5" xfId="102"/>
    <cellStyle name="Normal 19 5 2" xfId="103"/>
    <cellStyle name="Normal 19 6" xfId="104"/>
    <cellStyle name="Normal 19 6 2" xfId="105"/>
    <cellStyle name="Normal 19 7" xfId="106"/>
    <cellStyle name="Normal 2" xfId="4"/>
    <cellStyle name="Normal 2 2" xfId="10"/>
    <cellStyle name="Normal 2 2 2" xfId="68"/>
    <cellStyle name="Normal 2 3" xfId="12"/>
    <cellStyle name="Normal 2 4" xfId="15"/>
    <cellStyle name="Normal 20" xfId="29"/>
    <cellStyle name="Normal 20 2" xfId="45"/>
    <cellStyle name="Normal 20 2 2" xfId="107"/>
    <cellStyle name="Normal 20 3" xfId="58"/>
    <cellStyle name="Normal 20 3 2" xfId="108"/>
    <cellStyle name="Normal 20 4" xfId="109"/>
    <cellStyle name="Normal 20 4 2" xfId="110"/>
    <cellStyle name="Normal 20 5" xfId="111"/>
    <cellStyle name="Normal 20 5 2" xfId="112"/>
    <cellStyle name="Normal 20 6" xfId="113"/>
    <cellStyle name="Normal 20 6 2" xfId="114"/>
    <cellStyle name="Normal 20 7" xfId="115"/>
    <cellStyle name="Normal 21" xfId="31"/>
    <cellStyle name="Normal 21 2" xfId="46"/>
    <cellStyle name="Normal 21 2 2" xfId="116"/>
    <cellStyle name="Normal 21 3" xfId="59"/>
    <cellStyle name="Normal 21 3 2" xfId="117"/>
    <cellStyle name="Normal 21 4" xfId="118"/>
    <cellStyle name="Normal 21 4 2" xfId="119"/>
    <cellStyle name="Normal 21 5" xfId="120"/>
    <cellStyle name="Normal 21 5 2" xfId="121"/>
    <cellStyle name="Normal 21 6" xfId="122"/>
    <cellStyle name="Normal 21 6 2" xfId="123"/>
    <cellStyle name="Normal 21 7" xfId="124"/>
    <cellStyle name="Normal 22" xfId="125"/>
    <cellStyle name="Normal 22 2" xfId="47"/>
    <cellStyle name="Normal 22 2 2" xfId="126"/>
    <cellStyle name="Normal 22 3" xfId="60"/>
    <cellStyle name="Normal 22 3 2" xfId="127"/>
    <cellStyle name="Normal 22 4" xfId="128"/>
    <cellStyle name="Normal 22 4 2" xfId="129"/>
    <cellStyle name="Normal 22 5" xfId="130"/>
    <cellStyle name="Normal 22 5 2" xfId="131"/>
    <cellStyle name="Normal 22 6" xfId="132"/>
    <cellStyle name="Normal 22 6 2" xfId="133"/>
    <cellStyle name="Normal 22 7" xfId="134"/>
    <cellStyle name="Normal 23" xfId="30"/>
    <cellStyle name="Normal 23 2" xfId="48"/>
    <cellStyle name="Normal 23 2 2" xfId="135"/>
    <cellStyle name="Normal 23 3" xfId="61"/>
    <cellStyle name="Normal 23 3 2" xfId="136"/>
    <cellStyle name="Normal 23 4" xfId="137"/>
    <cellStyle name="Normal 23 4 2" xfId="138"/>
    <cellStyle name="Normal 23 5" xfId="139"/>
    <cellStyle name="Normal 23 5 2" xfId="140"/>
    <cellStyle name="Normal 23 6" xfId="141"/>
    <cellStyle name="Normal 23 6 2" xfId="142"/>
    <cellStyle name="Normal 23 7" xfId="143"/>
    <cellStyle name="Normal 24" xfId="38"/>
    <cellStyle name="Normal 24 2" xfId="49"/>
    <cellStyle name="Normal 24 2 2" xfId="144"/>
    <cellStyle name="Normal 24 3" xfId="62"/>
    <cellStyle name="Normal 24 3 2" xfId="145"/>
    <cellStyle name="Normal 24 4" xfId="146"/>
    <cellStyle name="Normal 24 4 2" xfId="147"/>
    <cellStyle name="Normal 24 5" xfId="148"/>
    <cellStyle name="Normal 24 5 2" xfId="149"/>
    <cellStyle name="Normal 24 6" xfId="150"/>
    <cellStyle name="Normal 24 6 2" xfId="151"/>
    <cellStyle name="Normal 24 7" xfId="152"/>
    <cellStyle name="Normal 25" xfId="39"/>
    <cellStyle name="Normal 25 2" xfId="50"/>
    <cellStyle name="Normal 25 2 2" xfId="153"/>
    <cellStyle name="Normal 25 3" xfId="63"/>
    <cellStyle name="Normal 25 3 2" xfId="154"/>
    <cellStyle name="Normal 25 4" xfId="155"/>
    <cellStyle name="Normal 25 4 2" xfId="156"/>
    <cellStyle name="Normal 25 5" xfId="157"/>
    <cellStyle name="Normal 25 5 2" xfId="158"/>
    <cellStyle name="Normal 25 6" xfId="159"/>
    <cellStyle name="Normal 25 6 2" xfId="160"/>
    <cellStyle name="Normal 25 7" xfId="161"/>
    <cellStyle name="Normal 26" xfId="17"/>
    <cellStyle name="Normal 26 2" xfId="51"/>
    <cellStyle name="Normal 26 2 2" xfId="162"/>
    <cellStyle name="Normal 26 3" xfId="64"/>
    <cellStyle name="Normal 26 3 2" xfId="163"/>
    <cellStyle name="Normal 26 4" xfId="164"/>
    <cellStyle name="Normal 26 4 2" xfId="165"/>
    <cellStyle name="Normal 26 5" xfId="166"/>
    <cellStyle name="Normal 26 5 2" xfId="167"/>
    <cellStyle name="Normal 26 6" xfId="168"/>
    <cellStyle name="Normal 26 6 2" xfId="169"/>
    <cellStyle name="Normal 26 7" xfId="170"/>
    <cellStyle name="Normal 27" xfId="52"/>
    <cellStyle name="Normal 27 2" xfId="171"/>
    <cellStyle name="Normal 27 2 2" xfId="172"/>
    <cellStyle name="Normal 27 3" xfId="173"/>
    <cellStyle name="Normal 27 3 2" xfId="174"/>
    <cellStyle name="Normal 27 4" xfId="175"/>
    <cellStyle name="Normal 27 4 2" xfId="176"/>
    <cellStyle name="Normal 27 5" xfId="177"/>
    <cellStyle name="Normal 27 5 2" xfId="178"/>
    <cellStyle name="Normal 27 6" xfId="179"/>
    <cellStyle name="Normal 27 6 2" xfId="180"/>
    <cellStyle name="Normal 27 7" xfId="181"/>
    <cellStyle name="Normal 28" xfId="53"/>
    <cellStyle name="Normal 29" xfId="65"/>
    <cellStyle name="Normal 3" xfId="5"/>
    <cellStyle name="Normal 3 2" xfId="11"/>
    <cellStyle name="Normal 3 3" xfId="13"/>
    <cellStyle name="Normal 3 4" xfId="14"/>
    <cellStyle name="Normal 4" xfId="6"/>
    <cellStyle name="Normal 5" xfId="9"/>
    <cellStyle name="Normal 5 2" xfId="67"/>
    <cellStyle name="Normal 5 2 2" xfId="69"/>
    <cellStyle name="Normal 6" xfId="183"/>
    <cellStyle name="Normal 7 2" xfId="32"/>
    <cellStyle name="Normal 7 3" xfId="37"/>
    <cellStyle name="Normal 7 4" xfId="36"/>
    <cellStyle name="Normal 7 5" xfId="43"/>
    <cellStyle name="Normal 8" xfId="16"/>
    <cellStyle name="Normal 9" xfId="18"/>
    <cellStyle name="Normal_CuadrosResolucion" xfId="1"/>
    <cellStyle name="Normal_GART-GRDE-010-2002_TerminosConexion" xfId="2"/>
    <cellStyle name="Normal_GART-GRDE-010-2002_TerminosConexion 2" xfId="3"/>
    <cellStyle name="Porcentaje 2" xfId="7"/>
    <cellStyle name="Porcentaje 2 2" xfId="33"/>
    <cellStyle name="Porcentaje 2 3" xfId="35"/>
    <cellStyle name="Porcentaje 2 4" xfId="34"/>
    <cellStyle name="Porcentaje 3" xfId="8"/>
    <cellStyle name="Porcentaje 4" xfId="18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COLLA~1\CONFIG~1\Temp\Mantenimiento_Hex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o\0Ruben\2007\Conexiones\Consultor\Informaci&#243;n%20Lahmeyer\Mantenimiento\Mantenimiento_He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>
        <row r="6">
          <cell r="G6" t="str">
            <v>BT1MC11ANM</v>
          </cell>
        </row>
      </sheetData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 t="str">
            <v>MPCJ113</v>
          </cell>
        </row>
      </sheetData>
      <sheetData sheetId="65">
        <row r="8">
          <cell r="D8" t="str">
            <v>MCEA11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/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 xml:space="preserve"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 xml:space="preserve"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 xml:space="preserve"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 xml:space="preserve"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2:C8"/>
  <sheetViews>
    <sheetView workbookViewId="0">
      <selection activeCell="C17" sqref="C17"/>
    </sheetView>
  </sheetViews>
  <sheetFormatPr baseColWidth="10" defaultColWidth="11.42578125" defaultRowHeight="12.75"/>
  <cols>
    <col min="1" max="1" width="1.42578125" style="5" customWidth="1"/>
    <col min="2" max="2" width="12" style="5" customWidth="1"/>
    <col min="3" max="3" width="81.140625" style="5" customWidth="1"/>
    <col min="4" max="16384" width="11.42578125" style="5"/>
  </cols>
  <sheetData>
    <row r="2" spans="2:3">
      <c r="B2" s="4" t="s">
        <v>73</v>
      </c>
      <c r="C2" s="4" t="s">
        <v>50</v>
      </c>
    </row>
    <row r="3" spans="2:3">
      <c r="B3" s="3" t="s">
        <v>74</v>
      </c>
      <c r="C3" s="6" t="s">
        <v>75</v>
      </c>
    </row>
    <row r="4" spans="2:3">
      <c r="B4" s="3" t="s">
        <v>76</v>
      </c>
      <c r="C4" s="6" t="s">
        <v>77</v>
      </c>
    </row>
    <row r="5" spans="2:3">
      <c r="B5" s="3" t="s">
        <v>78</v>
      </c>
      <c r="C5" s="6" t="s">
        <v>79</v>
      </c>
    </row>
    <row r="6" spans="2:3">
      <c r="B6" s="3" t="s">
        <v>80</v>
      </c>
      <c r="C6" s="6" t="s">
        <v>81</v>
      </c>
    </row>
    <row r="7" spans="2:3">
      <c r="B7" s="3" t="s">
        <v>82</v>
      </c>
      <c r="C7" s="6" t="s">
        <v>83</v>
      </c>
    </row>
    <row r="8" spans="2:3">
      <c r="B8" s="3" t="s">
        <v>84</v>
      </c>
      <c r="C8" s="6" t="s">
        <v>85</v>
      </c>
    </row>
  </sheetData>
  <phoneticPr fontId="4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G177"/>
  <sheetViews>
    <sheetView zoomScale="90" zoomScaleNormal="90" zoomScalePageLayoutView="40" workbookViewId="0">
      <selection activeCell="I48" sqref="I48"/>
    </sheetView>
  </sheetViews>
  <sheetFormatPr baseColWidth="10" defaultColWidth="11.42578125" defaultRowHeight="12.75"/>
  <cols>
    <col min="1" max="1" width="11" style="700" customWidth="1"/>
    <col min="2" max="2" width="38" style="700" customWidth="1"/>
    <col min="3" max="3" width="11" style="700" customWidth="1"/>
    <col min="4" max="4" width="24.140625" style="700" customWidth="1"/>
    <col min="5" max="5" width="44.28515625" style="700" customWidth="1"/>
    <col min="6" max="6" width="21.85546875" style="700" customWidth="1"/>
    <col min="7" max="7" width="11.42578125" style="700"/>
    <col min="8" max="8" width="13.28515625" style="700" customWidth="1"/>
    <col min="9" max="16384" width="11.42578125" style="700"/>
  </cols>
  <sheetData>
    <row r="2" spans="1:24" ht="21">
      <c r="B2" s="587" t="s">
        <v>420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4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1:24" ht="18.75">
      <c r="B4" s="588" t="str">
        <f>+Factores!A2</f>
        <v>Vigente a partir del 04/Abr/2023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1:24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24" ht="15.75">
      <c r="A6" s="702"/>
      <c r="B6" s="703" t="s">
        <v>449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24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24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24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+'(2) Presupuesto de la Conexión'!G10*1.12</f>
        <v>1236.93472</v>
      </c>
      <c r="H10" s="923">
        <f>+'(2) Presupuesto de la Conexión'!H10*1.12</f>
        <v>1386.9459520000003</v>
      </c>
      <c r="I10" s="704"/>
      <c r="J10" s="701"/>
      <c r="K10" s="701"/>
      <c r="L10" s="701"/>
      <c r="N10" s="700">
        <f>+G10/'(2) Presupuesto de la Conexión'!G10</f>
        <v>1.1200000000000001</v>
      </c>
      <c r="O10" s="700">
        <f>+H10/'(2) Presupuesto de la Conexión'!H10</f>
        <v>1.1200000000000001</v>
      </c>
      <c r="T10" s="700">
        <v>805</v>
      </c>
      <c r="U10" s="700">
        <v>910</v>
      </c>
      <c r="W10" s="700">
        <f t="shared" ref="W10:X32" si="0">+IF(T10=G10,0,1)</f>
        <v>1</v>
      </c>
      <c r="X10" s="700">
        <f t="shared" si="0"/>
        <v>1</v>
      </c>
    </row>
    <row r="11" spans="1:24">
      <c r="A11" s="706"/>
      <c r="B11" s="715"/>
      <c r="C11" s="716"/>
      <c r="D11" s="715"/>
      <c r="E11" s="717"/>
      <c r="F11" s="714" t="s">
        <v>87</v>
      </c>
      <c r="G11" s="923">
        <f>+'(2) Presupuesto de la Conexión'!G11*1.12</f>
        <v>359.23742400000003</v>
      </c>
      <c r="H11" s="923">
        <f>+'(2) Presupuesto de la Conexión'!H11*1.12</f>
        <v>506.61688000000004</v>
      </c>
      <c r="I11" s="704"/>
      <c r="J11" s="701"/>
      <c r="K11" s="701"/>
      <c r="L11" s="701"/>
      <c r="N11" s="700">
        <f>+G11/'(2) Presupuesto de la Conexión'!G11</f>
        <v>1.1200000000000001</v>
      </c>
      <c r="O11" s="700">
        <f>+H11/'(2) Presupuesto de la Conexión'!H11</f>
        <v>1.1200000000000001</v>
      </c>
      <c r="T11" s="700">
        <v>259</v>
      </c>
      <c r="U11" s="700">
        <v>364</v>
      </c>
      <c r="W11" s="700">
        <f t="shared" si="0"/>
        <v>1</v>
      </c>
      <c r="X11" s="700">
        <f t="shared" si="0"/>
        <v>1</v>
      </c>
    </row>
    <row r="12" spans="1:24">
      <c r="A12" s="706"/>
      <c r="B12" s="718"/>
      <c r="C12" s="704"/>
      <c r="D12" s="718"/>
      <c r="E12" s="718"/>
      <c r="F12" s="714" t="s">
        <v>270</v>
      </c>
      <c r="G12" s="923">
        <f>+'(2) Presupuesto de la Conexión'!G12*1.12</f>
        <v>413.18883200000005</v>
      </c>
      <c r="H12" s="975"/>
      <c r="I12" s="704"/>
      <c r="J12" s="701"/>
      <c r="K12" s="701"/>
      <c r="L12" s="701"/>
      <c r="N12" s="700">
        <f>+G12/'(2) Presupuesto de la Conexión'!G12</f>
        <v>1.1200000000000001</v>
      </c>
      <c r="T12" s="700">
        <v>314</v>
      </c>
      <c r="W12" s="700">
        <f t="shared" si="0"/>
        <v>1</v>
      </c>
      <c r="X12" s="700">
        <f t="shared" si="0"/>
        <v>0</v>
      </c>
    </row>
    <row r="13" spans="1:24">
      <c r="A13" s="706"/>
      <c r="B13" s="715"/>
      <c r="C13" s="716"/>
      <c r="D13" s="715"/>
      <c r="E13" s="717"/>
      <c r="F13" s="714" t="s">
        <v>88</v>
      </c>
      <c r="G13" s="923">
        <f>+'(2) Presupuesto de la Conexión'!G13*1.12</f>
        <v>367.13275200000004</v>
      </c>
      <c r="H13" s="923">
        <f>+'(2) Presupuesto de la Conexión'!H13*1.12</f>
        <v>517.44000000000005</v>
      </c>
      <c r="I13" s="704"/>
      <c r="J13" s="701"/>
      <c r="K13" s="701"/>
      <c r="L13" s="701"/>
      <c r="N13" s="700">
        <f>+G13/'(2) Presupuesto de la Conexión'!G13</f>
        <v>1.1200000000000001</v>
      </c>
      <c r="O13" s="700">
        <f>+H13/'(2) Presupuesto de la Conexión'!H13</f>
        <v>1.1200000000000001</v>
      </c>
      <c r="T13" s="700">
        <v>267</v>
      </c>
      <c r="U13" s="700">
        <v>372</v>
      </c>
      <c r="W13" s="700">
        <f t="shared" si="0"/>
        <v>1</v>
      </c>
      <c r="X13" s="700">
        <f t="shared" si="0"/>
        <v>1</v>
      </c>
    </row>
    <row r="14" spans="1:24">
      <c r="A14" s="706"/>
      <c r="B14" s="718"/>
      <c r="C14" s="704"/>
      <c r="D14" s="718"/>
      <c r="E14" s="718"/>
      <c r="F14" s="714" t="s">
        <v>271</v>
      </c>
      <c r="G14" s="923">
        <f>+'(2) Presupuesto de la Conexión'!G14*1.12</f>
        <v>421.08416000000005</v>
      </c>
      <c r="H14" s="975"/>
      <c r="I14" s="704"/>
      <c r="J14" s="701"/>
      <c r="K14" s="701"/>
      <c r="L14" s="701"/>
      <c r="N14" s="700">
        <f>+G14/'(2) Presupuesto de la Conexión'!G14</f>
        <v>1.1200000000000001</v>
      </c>
      <c r="T14" s="700">
        <v>322</v>
      </c>
      <c r="W14" s="700">
        <f t="shared" si="0"/>
        <v>1</v>
      </c>
      <c r="X14" s="700">
        <f t="shared" si="0"/>
        <v>0</v>
      </c>
    </row>
    <row r="15" spans="1:24">
      <c r="A15" s="706"/>
      <c r="B15" s="715"/>
      <c r="C15" s="716"/>
      <c r="D15" s="719"/>
      <c r="E15" s="720"/>
      <c r="F15" s="714" t="s">
        <v>56</v>
      </c>
      <c r="G15" s="923">
        <f>+'(2) Presupuesto de la Conexión'!G15*1.12</f>
        <v>265.80937600000004</v>
      </c>
      <c r="H15" s="923">
        <f>+'(2) Presupuesto de la Conexión'!H15*1.12</f>
        <v>430.08000000000004</v>
      </c>
      <c r="I15" s="704"/>
      <c r="J15" s="701"/>
      <c r="K15" s="701"/>
      <c r="L15" s="701"/>
      <c r="N15" s="700">
        <f>+G15/'(2) Presupuesto de la Conexión'!G15</f>
        <v>1.1200000000000001</v>
      </c>
      <c r="O15" s="700">
        <f>+H15/'(2) Presupuesto de la Conexión'!H15</f>
        <v>1.1200000000000001</v>
      </c>
      <c r="T15" s="700">
        <v>202</v>
      </c>
      <c r="U15" s="700">
        <v>304</v>
      </c>
      <c r="W15" s="700">
        <f t="shared" si="0"/>
        <v>1</v>
      </c>
      <c r="X15" s="700">
        <f t="shared" si="0"/>
        <v>1</v>
      </c>
    </row>
    <row r="16" spans="1:24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+'(2) Presupuesto de la Conexión'!G16*1.12</f>
        <v>1269.8319200000003</v>
      </c>
      <c r="H16" s="923">
        <f>+'(2) Presupuesto de la Conexión'!H16*1.12</f>
        <v>1394.4</v>
      </c>
      <c r="I16" s="704"/>
      <c r="J16" s="701"/>
      <c r="K16" s="701"/>
      <c r="L16" s="701"/>
      <c r="N16" s="700">
        <f>+G16/'(2) Presupuesto de la Conexión'!G16</f>
        <v>1.1200000000000001</v>
      </c>
      <c r="O16" s="700">
        <f>+H16/'(2) Presupuesto de la Conexión'!H16</f>
        <v>1.1200000000000001</v>
      </c>
      <c r="T16" s="700">
        <v>859</v>
      </c>
      <c r="U16" s="700">
        <v>914</v>
      </c>
      <c r="W16" s="700">
        <f t="shared" si="0"/>
        <v>1</v>
      </c>
      <c r="X16" s="700">
        <f t="shared" si="0"/>
        <v>1</v>
      </c>
    </row>
    <row r="17" spans="1:26">
      <c r="A17" s="706"/>
      <c r="B17" s="715"/>
      <c r="C17" s="716"/>
      <c r="D17" s="715"/>
      <c r="E17" s="717"/>
      <c r="F17" s="714" t="s">
        <v>87</v>
      </c>
      <c r="G17" s="923">
        <f>+'(2) Presupuesto de la Conexión'!G17*1.12</f>
        <v>393.450512</v>
      </c>
      <c r="H17" s="923">
        <f>+'(2) Presupuesto de la Conexión'!H17*1.12</f>
        <v>517.44000000000005</v>
      </c>
      <c r="I17" s="704"/>
      <c r="J17" s="701"/>
      <c r="K17" s="701"/>
      <c r="L17" s="701"/>
      <c r="N17" s="700">
        <f>+G17/'(2) Presupuesto de la Conexión'!G17</f>
        <v>1.1200000000000001</v>
      </c>
      <c r="O17" s="700">
        <f>+H17/'(2) Presupuesto de la Conexión'!H17</f>
        <v>1.1200000000000001</v>
      </c>
      <c r="T17" s="700">
        <v>312</v>
      </c>
      <c r="U17" s="700">
        <v>368</v>
      </c>
      <c r="W17" s="700">
        <f t="shared" si="0"/>
        <v>1</v>
      </c>
      <c r="X17" s="700">
        <f t="shared" si="0"/>
        <v>1</v>
      </c>
    </row>
    <row r="18" spans="1:26">
      <c r="A18" s="706"/>
      <c r="B18" s="715"/>
      <c r="C18" s="716"/>
      <c r="D18" s="715"/>
      <c r="E18" s="717"/>
      <c r="F18" s="714" t="s">
        <v>88</v>
      </c>
      <c r="G18" s="923">
        <f>+'(2) Presupuesto de la Conexión'!G18*1.12</f>
        <v>400.02995200000004</v>
      </c>
      <c r="H18" s="923">
        <f>+'(2) Presupuesto de la Conexión'!H18*1.12</f>
        <v>525.28000000000009</v>
      </c>
      <c r="I18" s="704"/>
      <c r="J18" s="701"/>
      <c r="K18" s="701"/>
      <c r="L18" s="701"/>
      <c r="N18" s="700">
        <f>+G18/'(2) Presupuesto de la Conexión'!G18</f>
        <v>1.1200000000000001</v>
      </c>
      <c r="O18" s="700">
        <f>+H18/'(2) Presupuesto de la Conexión'!H18</f>
        <v>1.1200000000000001</v>
      </c>
      <c r="T18" s="700">
        <v>321</v>
      </c>
      <c r="U18" s="700">
        <v>376</v>
      </c>
      <c r="W18" s="700">
        <f t="shared" si="0"/>
        <v>1</v>
      </c>
      <c r="X18" s="700">
        <f t="shared" si="0"/>
        <v>1</v>
      </c>
    </row>
    <row r="19" spans="1:26">
      <c r="A19" s="706"/>
      <c r="B19" s="715"/>
      <c r="C19" s="716"/>
      <c r="D19" s="715"/>
      <c r="E19" s="717"/>
      <c r="F19" s="721" t="s">
        <v>56</v>
      </c>
      <c r="G19" s="923">
        <f>+'(2) Presupuesto de la Conexión'!G19*1.12</f>
        <v>298.70657600000004</v>
      </c>
      <c r="H19" s="923">
        <f>+'(2) Presupuesto de la Conexión'!H19*1.12</f>
        <v>436.80000000000007</v>
      </c>
      <c r="I19" s="704"/>
      <c r="J19" s="701"/>
      <c r="K19" s="701"/>
      <c r="L19" s="701"/>
      <c r="N19" s="700">
        <f>+G19/'(2) Presupuesto de la Conexión'!G19</f>
        <v>1.1200000000000001</v>
      </c>
      <c r="O19" s="700">
        <f>+H19/'(2) Presupuesto de la Conexión'!H19</f>
        <v>1.1200000000000001</v>
      </c>
      <c r="T19" s="700">
        <v>256</v>
      </c>
      <c r="U19" s="700">
        <v>308</v>
      </c>
      <c r="W19" s="700">
        <f t="shared" si="0"/>
        <v>1</v>
      </c>
      <c r="X19" s="700">
        <f t="shared" si="0"/>
        <v>1</v>
      </c>
    </row>
    <row r="20" spans="1:26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+'(2) Presupuesto de la Conexión'!G20*1.12</f>
        <v>2354.1236320000003</v>
      </c>
      <c r="H20" s="923">
        <f>+'(2) Presupuesto de la Conexión'!H20*1.12</f>
        <v>2499.84</v>
      </c>
      <c r="I20" s="704"/>
      <c r="J20" s="701"/>
      <c r="K20" s="701"/>
      <c r="L20" s="701"/>
      <c r="N20" s="700">
        <f>+G20/'(2) Presupuesto de la Conexión'!G20</f>
        <v>1.1200000000000001</v>
      </c>
      <c r="O20" s="700">
        <f>+H20/'(2) Presupuesto de la Conexión'!H20</f>
        <v>1.1200000000000001</v>
      </c>
      <c r="T20" s="700">
        <v>1542</v>
      </c>
      <c r="U20" s="700">
        <v>1621</v>
      </c>
      <c r="W20" s="700">
        <f t="shared" si="0"/>
        <v>1</v>
      </c>
      <c r="X20" s="700">
        <f t="shared" si="0"/>
        <v>1</v>
      </c>
    </row>
    <row r="21" spans="1:26">
      <c r="A21" s="706"/>
      <c r="B21" s="715"/>
      <c r="C21" s="716"/>
      <c r="D21" s="715"/>
      <c r="E21" s="717"/>
      <c r="F21" s="714" t="s">
        <v>60</v>
      </c>
      <c r="G21" s="923">
        <f>+'(2) Presupuesto de la Conexión'!G21*1.12</f>
        <v>680.31409600000006</v>
      </c>
      <c r="H21" s="923">
        <f>+'(2) Presupuesto de la Conexión'!H21*1.12</f>
        <v>827.68000000000006</v>
      </c>
      <c r="I21" s="704"/>
      <c r="J21" s="701"/>
      <c r="K21" s="701"/>
      <c r="L21" s="701"/>
      <c r="N21" s="700">
        <f>+G21/'(2) Presupuesto de la Conexión'!G21</f>
        <v>1.1200000000000001</v>
      </c>
      <c r="O21" s="700">
        <f>+H21/'(2) Presupuesto de la Conexión'!H21</f>
        <v>1.1200000000000001</v>
      </c>
      <c r="T21" s="700">
        <v>503</v>
      </c>
      <c r="U21" s="700">
        <v>581</v>
      </c>
      <c r="W21" s="700">
        <f t="shared" si="0"/>
        <v>1</v>
      </c>
      <c r="X21" s="700">
        <f t="shared" si="0"/>
        <v>1</v>
      </c>
    </row>
    <row r="22" spans="1:26">
      <c r="A22" s="706"/>
      <c r="B22" s="715"/>
      <c r="C22" s="716"/>
      <c r="D22" s="715"/>
      <c r="E22" s="717"/>
      <c r="F22" s="714" t="s">
        <v>56</v>
      </c>
      <c r="G22" s="923">
        <f>+'(2) Presupuesto de la Conexión'!G22*1.12</f>
        <v>464.50846400000006</v>
      </c>
      <c r="H22" s="923">
        <f>+'(2) Presupuesto de la Conexión'!H22*1.12</f>
        <v>563.36</v>
      </c>
      <c r="I22" s="704"/>
      <c r="J22" s="701"/>
      <c r="K22" s="701"/>
      <c r="L22" s="701"/>
      <c r="N22" s="700">
        <f>+G22/'(2) Presupuesto de la Conexión'!G22</f>
        <v>1.1200000000000001</v>
      </c>
      <c r="O22" s="700">
        <f>+H22/'(2) Presupuesto de la Conexión'!H22</f>
        <v>1.1200000000000001</v>
      </c>
      <c r="T22" s="700">
        <v>318</v>
      </c>
      <c r="U22" s="700">
        <v>402</v>
      </c>
      <c r="W22" s="700">
        <f t="shared" si="0"/>
        <v>1</v>
      </c>
      <c r="X22" s="700">
        <f t="shared" si="0"/>
        <v>1</v>
      </c>
    </row>
    <row r="23" spans="1:26">
      <c r="A23" s="706"/>
      <c r="B23" s="715"/>
      <c r="C23" s="716"/>
      <c r="D23" s="715"/>
      <c r="E23" s="717"/>
      <c r="F23" s="714" t="s">
        <v>272</v>
      </c>
      <c r="G23" s="923">
        <f>+'(2) Presupuesto de la Conexión'!G23*1.12</f>
        <v>2952.8526720000004</v>
      </c>
      <c r="H23" s="923">
        <f>+'(2) Presupuesto de la Conexión'!H23*1.12</f>
        <v>3052.0000000000005</v>
      </c>
      <c r="I23" s="704"/>
      <c r="J23" s="701"/>
      <c r="K23" s="701"/>
      <c r="L23" s="701"/>
      <c r="N23" s="700">
        <f>+G23/'(2) Presupuesto de la Conexión'!G23</f>
        <v>1.1200000000000001</v>
      </c>
      <c r="O23" s="700">
        <f>+H23/'(2) Presupuesto de la Conexión'!H23</f>
        <v>1.1200000000000001</v>
      </c>
      <c r="T23" s="700">
        <v>2099</v>
      </c>
      <c r="U23" s="700">
        <v>2184</v>
      </c>
      <c r="W23" s="700">
        <f t="shared" si="0"/>
        <v>1</v>
      </c>
      <c r="X23" s="700">
        <f t="shared" si="0"/>
        <v>1</v>
      </c>
    </row>
    <row r="24" spans="1:26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+'(2) Presupuesto de la Conexión'!G24*1.12</f>
        <v>2388.3367200000007</v>
      </c>
      <c r="H24" s="923">
        <f>+'(2) Presupuesto de la Conexión'!H24*1.12</f>
        <v>2512.1600000000003</v>
      </c>
      <c r="I24" s="704"/>
      <c r="J24" s="701"/>
      <c r="K24" s="701"/>
      <c r="L24" s="701"/>
      <c r="N24" s="700">
        <f>+G24/'(2) Presupuesto de la Conexión'!G24</f>
        <v>1.1200000000000001</v>
      </c>
      <c r="O24" s="700">
        <f>+H24/'(2) Presupuesto de la Conexión'!H24</f>
        <v>1.1200000000000001</v>
      </c>
      <c r="T24" s="700">
        <v>1597</v>
      </c>
      <c r="U24" s="700">
        <v>1624</v>
      </c>
      <c r="W24" s="700">
        <f t="shared" si="0"/>
        <v>1</v>
      </c>
      <c r="X24" s="700">
        <f t="shared" si="0"/>
        <v>1</v>
      </c>
    </row>
    <row r="25" spans="1:26">
      <c r="A25" s="706"/>
      <c r="B25" s="715"/>
      <c r="C25" s="716"/>
      <c r="D25" s="715"/>
      <c r="E25" s="717"/>
      <c r="F25" s="714" t="s">
        <v>60</v>
      </c>
      <c r="G25" s="923">
        <f>+'(2) Presupuesto de la Conexión'!G25*1.12</f>
        <v>714.52718400000015</v>
      </c>
      <c r="H25" s="923">
        <f>+'(2) Presupuesto de la Conexión'!H25*1.12</f>
        <v>837.7600000000001</v>
      </c>
      <c r="I25" s="704"/>
      <c r="J25" s="701"/>
      <c r="K25" s="701"/>
      <c r="L25" s="701"/>
      <c r="N25" s="700">
        <f>+G25/'(2) Presupuesto de la Conexión'!G25</f>
        <v>1.1200000000000001</v>
      </c>
      <c r="O25" s="700">
        <f>+H25/'(2) Presupuesto de la Conexión'!H25</f>
        <v>1.1200000000000001</v>
      </c>
      <c r="T25" s="700">
        <v>558</v>
      </c>
      <c r="U25" s="700">
        <v>585</v>
      </c>
      <c r="W25" s="700">
        <f t="shared" si="0"/>
        <v>1</v>
      </c>
      <c r="X25" s="700">
        <f t="shared" si="0"/>
        <v>1</v>
      </c>
    </row>
    <row r="26" spans="1:26">
      <c r="A26" s="706"/>
      <c r="B26" s="715"/>
      <c r="C26" s="716"/>
      <c r="D26" s="715"/>
      <c r="E26" s="717"/>
      <c r="F26" s="714" t="s">
        <v>56</v>
      </c>
      <c r="G26" s="923">
        <f>+'(2) Presupuesto de la Conexión'!G26*1.12</f>
        <v>498.72155200000003</v>
      </c>
      <c r="H26" s="923">
        <f>+'(2) Presupuesto de la Conexión'!H26*1.12</f>
        <v>574.56000000000006</v>
      </c>
      <c r="I26" s="704"/>
      <c r="J26" s="701"/>
      <c r="K26" s="701"/>
      <c r="L26" s="701"/>
      <c r="N26" s="700">
        <f>+G26/'(2) Presupuesto de la Conexión'!G26</f>
        <v>1.1200000000000001</v>
      </c>
      <c r="O26" s="700">
        <f>+H26/'(2) Presupuesto de la Conexión'!H26</f>
        <v>1.1200000000000001</v>
      </c>
      <c r="T26" s="700">
        <v>373</v>
      </c>
      <c r="U26" s="700">
        <v>406</v>
      </c>
      <c r="W26" s="700">
        <f t="shared" si="0"/>
        <v>1</v>
      </c>
      <c r="X26" s="700">
        <f t="shared" si="0"/>
        <v>1</v>
      </c>
    </row>
    <row r="27" spans="1:26">
      <c r="A27" s="706"/>
      <c r="B27" s="715"/>
      <c r="C27" s="716"/>
      <c r="D27" s="715"/>
      <c r="E27" s="717"/>
      <c r="F27" s="714" t="s">
        <v>272</v>
      </c>
      <c r="G27" s="923">
        <f>+'(2) Presupuesto de la Conexión'!G27*1.12</f>
        <v>3141.0246560000005</v>
      </c>
      <c r="H27" s="923">
        <f>+'(2) Presupuesto de la Conexión'!H27*1.12</f>
        <v>3217.76</v>
      </c>
      <c r="I27" s="704"/>
      <c r="J27" s="701"/>
      <c r="K27" s="701"/>
      <c r="L27" s="701"/>
      <c r="N27" s="700">
        <f>+G27/'(2) Presupuesto de la Conexión'!G27</f>
        <v>1.1200000000000001</v>
      </c>
      <c r="O27" s="700">
        <f>+H27/'(2) Presupuesto de la Conexión'!H27</f>
        <v>1.1200000000000001</v>
      </c>
      <c r="T27" s="700">
        <v>2250</v>
      </c>
      <c r="U27" s="700">
        <v>2283</v>
      </c>
      <c r="W27" s="700">
        <f t="shared" si="0"/>
        <v>1</v>
      </c>
      <c r="X27" s="700">
        <f t="shared" si="0"/>
        <v>1</v>
      </c>
    </row>
    <row r="28" spans="1:26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+'(2) Presupuesto de la Conexión'!G28*1.12</f>
        <v>3952.4136960000005</v>
      </c>
      <c r="H28" s="923">
        <f>+'(2) Presupuesto de la Conexión'!H28*1.12</f>
        <v>4289.9476480000003</v>
      </c>
      <c r="I28" s="704"/>
      <c r="J28" s="701"/>
      <c r="K28" s="701"/>
      <c r="L28" s="701"/>
      <c r="N28" s="700">
        <f>+G28/'(2) Presupuesto de la Conexión'!G28</f>
        <v>1.1200000000000001</v>
      </c>
      <c r="O28" s="700">
        <f>+H28/'(2) Presupuesto de la Conexión'!H28</f>
        <v>1.1199999999999999</v>
      </c>
      <c r="T28" s="700">
        <v>2721</v>
      </c>
      <c r="U28" s="700">
        <v>2855</v>
      </c>
      <c r="W28" s="700">
        <f t="shared" si="0"/>
        <v>1</v>
      </c>
      <c r="X28" s="700">
        <f t="shared" si="0"/>
        <v>1</v>
      </c>
    </row>
    <row r="29" spans="1:26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+'(2) Presupuesto de la Conexión'!G29*1.12</f>
        <v>4227.3405440000006</v>
      </c>
      <c r="H29" s="923">
        <f>+'(2) Presupuesto de la Conexión'!H29*1.12</f>
        <v>5137.865600000001</v>
      </c>
      <c r="I29" s="704"/>
      <c r="J29" s="701"/>
      <c r="K29" s="701"/>
      <c r="L29" s="701"/>
      <c r="N29" s="700">
        <f>+G29/'(2) Presupuesto de la Conexión'!G29</f>
        <v>1.1200000000000001</v>
      </c>
      <c r="O29" s="700">
        <f>+H29/'(2) Presupuesto de la Conexión'!H29</f>
        <v>1.1200000000000001</v>
      </c>
      <c r="T29" s="700">
        <v>2839</v>
      </c>
      <c r="U29" s="700">
        <v>3427</v>
      </c>
      <c r="W29" s="700">
        <f t="shared" si="0"/>
        <v>1</v>
      </c>
      <c r="X29" s="700">
        <f t="shared" si="0"/>
        <v>1</v>
      </c>
    </row>
    <row r="30" spans="1:26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+'(2) Presupuesto de la Conexión'!H30*1.12</f>
        <v>7202.5390080000016</v>
      </c>
      <c r="I30" s="704"/>
      <c r="J30" s="701"/>
      <c r="K30" s="701"/>
      <c r="L30" s="701"/>
      <c r="O30" s="700">
        <f>+H30/'(2) Presupuesto de la Conexión'!H30</f>
        <v>1.1200000000000001</v>
      </c>
      <c r="U30" s="700">
        <v>4896</v>
      </c>
      <c r="W30" s="700">
        <f t="shared" si="0"/>
        <v>0</v>
      </c>
      <c r="X30" s="700">
        <f t="shared" si="0"/>
        <v>1</v>
      </c>
    </row>
    <row r="31" spans="1:26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+'(2) Presupuesto de la Conexión'!H31*1.12</f>
        <v>9493.1424000000006</v>
      </c>
      <c r="I31" s="704"/>
      <c r="J31" s="701"/>
      <c r="K31" s="701"/>
      <c r="L31" s="701"/>
      <c r="O31" s="700">
        <f>+H31/'(2) Presupuesto de la Conexión'!H31</f>
        <v>1.1200000000000001</v>
      </c>
      <c r="U31" s="700">
        <v>5547</v>
      </c>
      <c r="W31" s="700">
        <f t="shared" si="0"/>
        <v>0</v>
      </c>
      <c r="X31" s="700">
        <f t="shared" si="0"/>
        <v>1</v>
      </c>
    </row>
    <row r="32" spans="1:26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+'(2) Presupuesto de la Conexión'!H32*1.12</f>
        <v>10405.028480000001</v>
      </c>
      <c r="I32" s="704"/>
      <c r="J32" s="701"/>
      <c r="K32" s="701"/>
      <c r="L32" s="701"/>
      <c r="O32" s="700">
        <f>+H32/'(2) Presupuesto de la Conexión'!H32</f>
        <v>1.1200000000000001</v>
      </c>
      <c r="U32" s="700">
        <v>6063</v>
      </c>
      <c r="W32" s="700">
        <f t="shared" si="0"/>
        <v>0</v>
      </c>
      <c r="X32" s="700">
        <f t="shared" si="0"/>
        <v>1</v>
      </c>
      <c r="Y32" s="729">
        <f>+SUM(W10:X32)</f>
        <v>41</v>
      </c>
      <c r="Z32" s="700" t="b">
        <f>+IF(Y32=0, "ok")</f>
        <v>0</v>
      </c>
    </row>
    <row r="33" spans="1:25" ht="14.25" customHeight="1">
      <c r="A33" s="706"/>
      <c r="B33" s="293" t="s">
        <v>432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2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2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2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2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25" ht="15.75">
      <c r="A38" s="706"/>
      <c r="B38" s="703" t="s">
        <v>450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2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2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2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5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t="shared" ref="V42:W47" si="1">+IF(T42=G43,0,1)</f>
        <v>1</v>
      </c>
      <c r="W42" s="700">
        <f t="shared" si="1"/>
        <v>1</v>
      </c>
    </row>
    <row r="43" spans="1:2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+'(2) Presupuesto de la Conexión'!G43*1.12</f>
        <v>209.22619200000003</v>
      </c>
      <c r="H43" s="924">
        <f>+'(2) Presupuesto de la Conexión'!H43*1.12</f>
        <v>92.112160000000017</v>
      </c>
      <c r="I43" s="704"/>
      <c r="J43" s="701"/>
      <c r="K43" s="701"/>
      <c r="L43" s="701"/>
      <c r="N43" s="700">
        <f>+G43/'(2) Presupuesto de la Conexión'!G43</f>
        <v>1.1200000000000001</v>
      </c>
      <c r="O43" s="700">
        <f>+H43/'(2) Presupuesto de la Conexión'!H43</f>
        <v>1.1200000000000001</v>
      </c>
      <c r="T43" s="700">
        <v>176</v>
      </c>
      <c r="U43" s="700">
        <v>63</v>
      </c>
      <c r="V43" s="700">
        <f t="shared" si="1"/>
        <v>1</v>
      </c>
      <c r="W43" s="700">
        <f t="shared" si="1"/>
        <v>1</v>
      </c>
    </row>
    <row r="44" spans="1:25">
      <c r="A44" s="706"/>
      <c r="B44" s="718"/>
      <c r="C44" s="718"/>
      <c r="D44" s="733"/>
      <c r="E44" s="733"/>
      <c r="F44" s="732" t="s">
        <v>88</v>
      </c>
      <c r="G44" s="924">
        <f>+'(2) Presupuesto de la Conexión'!G44*1.12</f>
        <v>215.80563200000003</v>
      </c>
      <c r="H44" s="924">
        <f>+'(2) Presupuesto de la Conexión'!H44*1.12</f>
        <v>92.112160000000017</v>
      </c>
      <c r="I44" s="704"/>
      <c r="J44" s="701"/>
      <c r="K44" s="701"/>
      <c r="L44" s="701"/>
      <c r="N44" s="700">
        <f>+G44/'(2) Presupuesto de la Conexión'!G44</f>
        <v>1.1200000000000001</v>
      </c>
      <c r="O44" s="700">
        <f>+H44/'(2) Presupuesto de la Conexión'!H44</f>
        <v>1.1200000000000001</v>
      </c>
      <c r="T44" s="700">
        <v>190</v>
      </c>
      <c r="U44" s="700">
        <v>107</v>
      </c>
      <c r="V44" s="700">
        <f t="shared" si="1"/>
        <v>1</v>
      </c>
      <c r="W44" s="700">
        <f t="shared" si="1"/>
        <v>1</v>
      </c>
    </row>
    <row r="45" spans="1:2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+'(2) Presupuesto de la Conexión'!G45*1.12</f>
        <v>227.64862400000001</v>
      </c>
      <c r="H45" s="924">
        <f>+'(2) Presupuesto de la Conexión'!H45*1.12</f>
        <v>163.17011200000002</v>
      </c>
      <c r="I45" s="704"/>
      <c r="J45" s="701"/>
      <c r="K45" s="701"/>
      <c r="L45" s="701"/>
      <c r="N45" s="700">
        <f>+G45/'(2) Presupuesto de la Conexión'!G45</f>
        <v>1.1200000000000001</v>
      </c>
      <c r="O45" s="700">
        <f>+H45/'(2) Presupuesto de la Conexión'!H45</f>
        <v>1.1200000000000001</v>
      </c>
      <c r="T45" s="700">
        <v>198</v>
      </c>
      <c r="U45" s="700">
        <v>107</v>
      </c>
      <c r="V45" s="700">
        <f t="shared" si="1"/>
        <v>1</v>
      </c>
      <c r="W45" s="700">
        <f t="shared" si="1"/>
        <v>1</v>
      </c>
    </row>
    <row r="46" spans="1:25">
      <c r="A46" s="706"/>
      <c r="B46" s="733"/>
      <c r="C46" s="733"/>
      <c r="D46" s="733"/>
      <c r="E46" s="734"/>
      <c r="F46" s="732" t="s">
        <v>88</v>
      </c>
      <c r="G46" s="924">
        <f>+'(2) Presupuesto de la Conexión'!G46*1.12</f>
        <v>235.54395200000005</v>
      </c>
      <c r="H46" s="924">
        <f>+'(2) Presupuesto de la Conexión'!H46*1.12</f>
        <v>163.17011200000002</v>
      </c>
      <c r="I46" s="704"/>
      <c r="J46" s="701"/>
      <c r="K46" s="701"/>
      <c r="L46" s="701"/>
      <c r="N46" s="700">
        <f>+G46/'(2) Presupuesto de la Conexión'!G46</f>
        <v>1.1200000000000001</v>
      </c>
      <c r="O46" s="700">
        <f>+H46/'(2) Presupuesto de la Conexión'!H46</f>
        <v>1.1200000000000001</v>
      </c>
      <c r="T46" s="700">
        <v>341</v>
      </c>
      <c r="U46" s="700">
        <v>108</v>
      </c>
      <c r="V46" s="700">
        <f t="shared" si="1"/>
        <v>1</v>
      </c>
      <c r="W46" s="700">
        <f t="shared" si="1"/>
        <v>1</v>
      </c>
    </row>
    <row r="47" spans="1:2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+'(2) Presupuesto de la Conexión'!G47*1.12</f>
        <v>436.87481600000007</v>
      </c>
      <c r="H47" s="924">
        <f>+'(2) Presupuesto de la Conexión'!H47*1.12</f>
        <v>164.48600000000002</v>
      </c>
      <c r="I47" s="704"/>
      <c r="J47" s="701"/>
      <c r="K47" s="701"/>
      <c r="L47" s="701"/>
      <c r="N47" s="700">
        <f>+G47/'(2) Presupuesto de la Conexión'!G47</f>
        <v>1.1200000000000001</v>
      </c>
      <c r="O47" s="700">
        <f>+H47/'(2) Presupuesto de la Conexión'!H47</f>
        <v>1.1200000000000001</v>
      </c>
      <c r="T47" s="700">
        <v>355</v>
      </c>
      <c r="U47" s="700">
        <v>223</v>
      </c>
      <c r="V47" s="700">
        <f t="shared" si="1"/>
        <v>1</v>
      </c>
      <c r="W47" s="700">
        <f t="shared" si="1"/>
        <v>1</v>
      </c>
      <c r="X47" s="737">
        <f>+SUM(V42:W47)</f>
        <v>12</v>
      </c>
      <c r="Y47" s="700" t="b">
        <f>+IF(X47=0, "ok")</f>
        <v>0</v>
      </c>
    </row>
    <row r="48" spans="1:2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+'(2) Presupuesto de la Conexión'!G48*1.12</f>
        <v>465.82435200000003</v>
      </c>
      <c r="H48" s="924">
        <f>+'(2) Presupuesto de la Conexión'!H48*1.12</f>
        <v>336.86732800000004</v>
      </c>
      <c r="I48" s="704"/>
      <c r="J48" s="701"/>
      <c r="K48" s="701"/>
      <c r="L48" s="701"/>
      <c r="N48" s="700">
        <f>+G48/'(2) Presupuesto de la Conexión'!G48</f>
        <v>1.1200000000000001</v>
      </c>
      <c r="O48" s="700">
        <f>+H48/'(2) Presupuesto de la Conexión'!H48</f>
        <v>1.1200000000000001</v>
      </c>
    </row>
    <row r="49" spans="1:23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23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23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23" ht="15.75">
      <c r="A52" s="706"/>
      <c r="B52" s="703" t="s">
        <v>451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23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1:23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t="shared" ref="V55:W67" si="2">+IF(T55=G56,0,1)</f>
        <v>1</v>
      </c>
      <c r="W55" s="700">
        <f t="shared" si="2"/>
        <v>1</v>
      </c>
    </row>
    <row r="56" spans="1:23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+'(2) Presupuesto de la Conexión'!G56*1.12</f>
        <v>2408.0750400000002</v>
      </c>
      <c r="H56" s="923">
        <f>+'(2) Presupuesto de la Conexión'!H56*1.12</f>
        <v>2606.7741280000005</v>
      </c>
      <c r="I56" s="704"/>
      <c r="J56" s="701"/>
      <c r="K56" s="701"/>
      <c r="L56" s="701"/>
      <c r="N56" s="700">
        <f>+G56/'(2) Presupuesto de la Conexión'!G56</f>
        <v>1.1200000000000001</v>
      </c>
      <c r="O56" s="700">
        <f>+H56/'(2) Presupuesto de la Conexión'!H56</f>
        <v>1.1200000000000001</v>
      </c>
      <c r="T56" s="700">
        <v>508</v>
      </c>
      <c r="U56" s="700">
        <v>625</v>
      </c>
      <c r="V56" s="700">
        <f t="shared" si="2"/>
        <v>1</v>
      </c>
      <c r="W56" s="700">
        <f t="shared" si="2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+'(2) Presupuesto de la Conexión'!G57*1.12</f>
        <v>686.89353600000015</v>
      </c>
      <c r="H57" s="923">
        <f>+'(2) Presupuesto de la Conexión'!H57*1.12</f>
        <v>886.90851200000009</v>
      </c>
      <c r="I57" s="704"/>
      <c r="J57" s="701"/>
      <c r="K57" s="701"/>
      <c r="L57" s="701"/>
      <c r="N57" s="700">
        <f>+G57/'(2) Presupuesto de la Conexión'!G57</f>
        <v>1.1200000000000001</v>
      </c>
      <c r="O57" s="700">
        <f>+H57/'(2) Presupuesto de la Conexión'!H57</f>
        <v>1.1200000000000001</v>
      </c>
      <c r="T57" s="700">
        <v>322</v>
      </c>
      <c r="U57" s="700">
        <v>438</v>
      </c>
      <c r="V57" s="700">
        <f t="shared" si="2"/>
        <v>1</v>
      </c>
      <c r="W57" s="700">
        <f t="shared" si="2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+'(2) Presupuesto de la Conexión'!G58*1.12</f>
        <v>472.40379200000007</v>
      </c>
      <c r="H58" s="923">
        <f>+'(2) Presupuesto de la Conexión'!H58*1.12</f>
        <v>618.46735999999999</v>
      </c>
      <c r="I58" s="704"/>
      <c r="J58" s="701"/>
      <c r="K58" s="701"/>
      <c r="L58" s="701"/>
      <c r="N58" s="700">
        <f>+G58/'(2) Presupuesto de la Conexión'!G58</f>
        <v>1.1200000000000001</v>
      </c>
      <c r="O58" s="700">
        <f>+H58/'(2) Presupuesto de la Conexión'!H58</f>
        <v>1.1200000000000001</v>
      </c>
      <c r="T58" s="700">
        <v>2188</v>
      </c>
      <c r="U58" s="700">
        <v>2305</v>
      </c>
      <c r="V58" s="700">
        <f t="shared" si="2"/>
        <v>1</v>
      </c>
      <c r="W58" s="700">
        <f t="shared" si="2"/>
        <v>1</v>
      </c>
    </row>
    <row r="59" spans="1:23">
      <c r="A59" s="706"/>
      <c r="B59" s="715"/>
      <c r="C59" s="716"/>
      <c r="D59" s="715"/>
      <c r="E59" s="717"/>
      <c r="F59" s="714" t="s">
        <v>272</v>
      </c>
      <c r="G59" s="923">
        <f>+'(2) Presupuesto de la Conexión'!G59*1.12</f>
        <v>2951.5367840000004</v>
      </c>
      <c r="H59" s="923">
        <f>+'(2) Presupuesto de la Conexión'!H59*1.12</f>
        <v>3097.6003520000004</v>
      </c>
      <c r="I59" s="704"/>
      <c r="J59" s="701"/>
      <c r="K59" s="701"/>
      <c r="L59" s="701"/>
      <c r="N59" s="700">
        <f>+G59/'(2) Presupuesto de la Conexión'!G59</f>
        <v>1.1200000000000001</v>
      </c>
      <c r="O59" s="700">
        <f>+H59/'(2) Presupuesto de la Conexión'!H59</f>
        <v>1.1200000000000001</v>
      </c>
      <c r="T59" s="700">
        <v>1601</v>
      </c>
      <c r="U59" s="700">
        <v>1717</v>
      </c>
      <c r="V59" s="700">
        <f t="shared" si="2"/>
        <v>1</v>
      </c>
      <c r="W59" s="700">
        <f t="shared" si="2"/>
        <v>1</v>
      </c>
    </row>
    <row r="60" spans="1:23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+'(2) Presupuesto de la Conexión'!G60*1.12</f>
        <v>2412.022704</v>
      </c>
      <c r="H60" s="923">
        <f>+'(2) Presupuesto de la Conexión'!H60*1.12</f>
        <v>2612.0376800000004</v>
      </c>
      <c r="I60" s="704"/>
      <c r="J60" s="701"/>
      <c r="K60" s="701"/>
      <c r="L60" s="701"/>
      <c r="N60" s="700">
        <f>+G60/'(2) Presupuesto de la Conexión'!G60</f>
        <v>1.1200000000000001</v>
      </c>
      <c r="O60" s="700">
        <f>+H60/'(2) Presupuesto de la Conexión'!H60</f>
        <v>1.1200000000000001</v>
      </c>
      <c r="T60" s="700">
        <v>536</v>
      </c>
      <c r="U60" s="700">
        <v>653</v>
      </c>
      <c r="V60" s="700">
        <f t="shared" si="2"/>
        <v>1</v>
      </c>
      <c r="W60" s="700">
        <f t="shared" si="2"/>
        <v>1</v>
      </c>
    </row>
    <row r="61" spans="1:23">
      <c r="A61" s="706"/>
      <c r="B61" s="715"/>
      <c r="C61" s="716"/>
      <c r="D61" s="715"/>
      <c r="E61" s="717"/>
      <c r="F61" s="714" t="s">
        <v>60</v>
      </c>
      <c r="G61" s="923">
        <f>+'(2) Presupuesto de la Conexión'!G61*1.12</f>
        <v>690.84120000000007</v>
      </c>
      <c r="H61" s="923">
        <f>+'(2) Presupuesto de la Conexión'!H61*1.12</f>
        <v>890.85617600000012</v>
      </c>
      <c r="I61" s="704"/>
      <c r="J61" s="701"/>
      <c r="K61" s="701"/>
      <c r="L61" s="701"/>
      <c r="N61" s="700">
        <f>+G61/'(2) Presupuesto de la Conexión'!G61</f>
        <v>1.1200000000000001</v>
      </c>
      <c r="O61" s="700">
        <f>+H61/'(2) Presupuesto de la Conexión'!H61</f>
        <v>1.1200000000000001</v>
      </c>
      <c r="T61" s="700">
        <v>350</v>
      </c>
      <c r="U61" s="700">
        <v>466</v>
      </c>
      <c r="V61" s="700">
        <f t="shared" si="2"/>
        <v>1</v>
      </c>
      <c r="W61" s="700">
        <f t="shared" si="2"/>
        <v>1</v>
      </c>
    </row>
    <row r="62" spans="1:23">
      <c r="A62" s="706"/>
      <c r="B62" s="715"/>
      <c r="C62" s="716"/>
      <c r="D62" s="715"/>
      <c r="E62" s="717"/>
      <c r="F62" s="714" t="s">
        <v>56</v>
      </c>
      <c r="G62" s="923">
        <f>+'(2) Presupuesto de la Conexión'!G62*1.12</f>
        <v>476.35145600000004</v>
      </c>
      <c r="H62" s="923">
        <f>+'(2) Presupuesto de la Conexión'!H62*1.12</f>
        <v>622.41502400000013</v>
      </c>
      <c r="I62" s="704"/>
      <c r="J62" s="701"/>
      <c r="K62" s="701"/>
      <c r="L62" s="701"/>
      <c r="N62" s="700">
        <f>+G62/'(2) Presupuesto de la Conexión'!G62</f>
        <v>1.1200000000000001</v>
      </c>
      <c r="O62" s="700">
        <f>+H62/'(2) Presupuesto de la Conexión'!H62</f>
        <v>1.1200000000000001</v>
      </c>
      <c r="T62" s="700">
        <v>2216</v>
      </c>
      <c r="U62" s="700">
        <v>2333</v>
      </c>
      <c r="V62" s="700">
        <f t="shared" si="2"/>
        <v>1</v>
      </c>
      <c r="W62" s="700">
        <f t="shared" si="2"/>
        <v>1</v>
      </c>
    </row>
    <row r="63" spans="1:23">
      <c r="A63" s="706"/>
      <c r="B63" s="715"/>
      <c r="C63" s="716"/>
      <c r="D63" s="715"/>
      <c r="E63" s="717"/>
      <c r="F63" s="714" t="s">
        <v>272</v>
      </c>
      <c r="G63" s="923">
        <f>+'(2) Presupuesto de la Conexión'!G63*1.12</f>
        <v>2955.4844480000006</v>
      </c>
      <c r="H63" s="923">
        <f>+'(2) Presupuesto de la Conexión'!H63*1.12</f>
        <v>3102.8639040000003</v>
      </c>
      <c r="I63" s="704"/>
      <c r="J63" s="701"/>
      <c r="K63" s="701"/>
      <c r="L63" s="701"/>
      <c r="N63" s="700">
        <f>+G63/'(2) Presupuesto de la Conexión'!G63</f>
        <v>1.1200000000000001</v>
      </c>
      <c r="O63" s="700">
        <f>+H63/'(2) Presupuesto de la Conexión'!H63</f>
        <v>1.1200000000000001</v>
      </c>
      <c r="T63" s="700">
        <v>2539</v>
      </c>
      <c r="U63" s="700">
        <v>2738</v>
      </c>
      <c r="V63" s="700">
        <f t="shared" si="2"/>
        <v>1</v>
      </c>
      <c r="W63" s="700">
        <f t="shared" si="2"/>
        <v>1</v>
      </c>
    </row>
    <row r="64" spans="1:23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+'(2) Presupuesto de la Conexión'!G64*1.12</f>
        <v>3731.9278080000008</v>
      </c>
      <c r="H64" s="923">
        <f>+'(2) Presupuesto de la Conexión'!H64*1.12</f>
        <v>4102.1263360000012</v>
      </c>
      <c r="I64" s="704"/>
      <c r="J64" s="701"/>
      <c r="K64" s="701"/>
      <c r="L64" s="701"/>
      <c r="N64" s="700">
        <f>+G64/'(2) Presupuesto de la Conexión'!G64</f>
        <v>1.1200000000000001</v>
      </c>
      <c r="O64" s="700">
        <f>+H64/'(2) Presupuesto de la Conexión'!H64</f>
        <v>1.1200000000000003</v>
      </c>
      <c r="T64" s="700">
        <v>3061</v>
      </c>
      <c r="U64" s="700">
        <v>2972</v>
      </c>
      <c r="V64" s="700">
        <f t="shared" si="2"/>
        <v>1</v>
      </c>
      <c r="W64" s="700">
        <f t="shared" si="2"/>
        <v>1</v>
      </c>
    </row>
    <row r="65" spans="1:2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+'(2) Presupuesto de la Conexión'!G65*1.12</f>
        <v>3998.6885120000006</v>
      </c>
      <c r="H65" s="923">
        <f>+'(2) Presupuesto de la Conexión'!H65*1.12</f>
        <v>4507.7114880000008</v>
      </c>
      <c r="I65" s="704"/>
      <c r="J65" s="701"/>
      <c r="K65" s="701"/>
      <c r="L65" s="701"/>
      <c r="N65" s="700">
        <f>+G65/'(2) Presupuesto de la Conexión'!G65</f>
        <v>1.1200000000000001</v>
      </c>
      <c r="O65" s="700">
        <f>+H65/'(2) Presupuesto de la Conexión'!H65</f>
        <v>1.1200000000000001</v>
      </c>
      <c r="U65" s="700">
        <v>3836</v>
      </c>
      <c r="V65" s="700">
        <f t="shared" si="2"/>
        <v>0</v>
      </c>
      <c r="W65" s="700">
        <f t="shared" si="2"/>
        <v>1</v>
      </c>
    </row>
    <row r="66" spans="1:2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+'(2) Presupuesto de la Conexión'!H66*1.12</f>
        <v>5812.9335040000005</v>
      </c>
      <c r="I66" s="704"/>
      <c r="J66" s="701"/>
      <c r="K66" s="701"/>
      <c r="L66" s="701"/>
      <c r="O66" s="700">
        <f>+H66/'(2) Presupuesto de la Conexión'!H66</f>
        <v>1.1200000000000001</v>
      </c>
      <c r="U66" s="700">
        <v>5294</v>
      </c>
      <c r="V66" s="700">
        <f t="shared" si="2"/>
        <v>0</v>
      </c>
      <c r="W66" s="700">
        <f t="shared" si="2"/>
        <v>1</v>
      </c>
    </row>
    <row r="67" spans="1:2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+'(2) Presupuesto de la Conexión'!H67*1.12</f>
        <v>8134.8404480000008</v>
      </c>
      <c r="I67" s="704"/>
      <c r="J67" s="701"/>
      <c r="K67" s="701"/>
      <c r="L67" s="701"/>
      <c r="O67" s="700">
        <f>+H67/'(2) Presupuesto de la Conexión'!H67</f>
        <v>1.1200000000000001</v>
      </c>
      <c r="U67" s="700">
        <v>5837</v>
      </c>
      <c r="V67" s="700">
        <f t="shared" si="2"/>
        <v>0</v>
      </c>
      <c r="W67" s="700">
        <f t="shared" si="2"/>
        <v>1</v>
      </c>
      <c r="X67" s="739">
        <f>+SUM(V55:W67)</f>
        <v>23</v>
      </c>
      <c r="Y67" s="700" t="b">
        <f>+IF(X67=0, "ok")</f>
        <v>0</v>
      </c>
    </row>
    <row r="68" spans="1:2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+'(2) Presupuesto de la Conexión'!H68*1.12</f>
        <v>8914.7072000000007</v>
      </c>
      <c r="I68" s="704"/>
      <c r="J68" s="701"/>
      <c r="K68" s="701"/>
      <c r="L68" s="701"/>
      <c r="O68" s="700">
        <f>+H68/'(2) Presupuesto de la Conexión'!H68</f>
        <v>1.1200000000000001</v>
      </c>
    </row>
    <row r="69" spans="1:2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2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2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2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25" ht="15.75">
      <c r="A73" s="706"/>
      <c r="B73" s="703" t="s">
        <v>452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 "ok")</f>
        <v>0</v>
      </c>
    </row>
    <row r="76" spans="1:2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2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+'(2) Presupuesto de la Conexión'!G77*1.12</f>
        <v>434.24304000000006</v>
      </c>
      <c r="H77" s="924">
        <f>+'(2) Presupuesto de la Conexión'!H77*1.12</f>
        <v>136.85235200000002</v>
      </c>
      <c r="I77" s="704"/>
      <c r="J77" s="701"/>
      <c r="K77" s="701"/>
      <c r="L77" s="701"/>
      <c r="N77" s="700">
        <f>+G77/'(2) Presupuesto de la Conexión'!G77</f>
        <v>1.1200000000000001</v>
      </c>
      <c r="O77" s="700">
        <f>+H77/'(2) Presupuesto de la Conexión'!H77</f>
        <v>1.1200000000000001</v>
      </c>
    </row>
    <row r="78" spans="1:2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+'(2) Presupuesto de la Conexión'!G78*1.12</f>
        <v>438.1907040000001</v>
      </c>
      <c r="H78" s="924">
        <f>+'(2) Presupuesto de la Conexión'!H78*1.12</f>
        <v>303.97012800000005</v>
      </c>
      <c r="I78" s="704"/>
      <c r="J78" s="701"/>
      <c r="K78" s="701"/>
      <c r="L78" s="701"/>
      <c r="N78" s="700">
        <f>+G78/'(2) Presupuesto de la Conexión'!G78</f>
        <v>1.1200000000000001</v>
      </c>
      <c r="O78" s="700">
        <f>+H78/'(2) Presupuesto de la Conexión'!H78</f>
        <v>1.1200000000000001</v>
      </c>
    </row>
    <row r="79" spans="1:25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25">
      <c r="A80" s="706"/>
      <c r="B80" s="701"/>
      <c r="C80" s="701"/>
      <c r="D80" s="701"/>
      <c r="E80" s="701"/>
      <c r="F80" s="701"/>
      <c r="G80" s="701"/>
      <c r="H80" s="701"/>
      <c r="I80" s="704"/>
      <c r="J80" s="701"/>
      <c r="K80" s="701"/>
      <c r="L80" s="701"/>
    </row>
    <row r="81" spans="1:2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25" ht="15.75">
      <c r="A82" s="706"/>
      <c r="B82" s="740" t="s">
        <v>453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2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1:2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1:2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t="shared" ref="V85:W90" si="3">+IF(T85=G86,0,1)</f>
        <v>1</v>
      </c>
      <c r="W85" s="700">
        <f t="shared" si="3"/>
        <v>1</v>
      </c>
    </row>
    <row r="86" spans="1:2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+'(2) Presupuesto de la Conexión'!G86*1.12</f>
        <v>780.32158400000014</v>
      </c>
      <c r="H86" s="923">
        <f>+'(2) Presupuesto de la Conexión'!H86*1.12</f>
        <v>930.33281600000009</v>
      </c>
      <c r="I86" s="701"/>
      <c r="J86" s="701"/>
      <c r="K86" s="701"/>
      <c r="L86" s="701"/>
      <c r="N86" s="700">
        <f>+G86/'(2) Presupuesto de la Conexión'!G86</f>
        <v>1.1200000000000001</v>
      </c>
      <c r="O86" s="700">
        <f>+H86/'(2) Presupuesto de la Conexión'!H86</f>
        <v>1.1200000000000001</v>
      </c>
      <c r="T86" s="700">
        <v>619</v>
      </c>
      <c r="V86" s="700">
        <f t="shared" si="3"/>
        <v>1</v>
      </c>
      <c r="W86" s="700">
        <f t="shared" si="3"/>
        <v>0</v>
      </c>
    </row>
    <row r="87" spans="1:25">
      <c r="B87" s="715"/>
      <c r="C87" s="748"/>
      <c r="D87" s="749"/>
      <c r="E87" s="717"/>
      <c r="F87" s="714" t="s">
        <v>288</v>
      </c>
      <c r="G87" s="923">
        <f>+'(2) Presupuesto de la Conexión'!G87*1.12</f>
        <v>834.27299200000016</v>
      </c>
      <c r="H87" s="923"/>
      <c r="I87" s="701"/>
      <c r="J87" s="701"/>
      <c r="K87" s="701"/>
      <c r="L87" s="701"/>
      <c r="N87" s="700">
        <f>+G87/'(2) Presupuesto de la Conexión'!G87</f>
        <v>1.1200000000000001</v>
      </c>
      <c r="T87" s="700">
        <v>785</v>
      </c>
      <c r="U87" s="700">
        <v>694</v>
      </c>
      <c r="V87" s="700">
        <f t="shared" si="3"/>
        <v>1</v>
      </c>
      <c r="W87" s="700">
        <f t="shared" si="3"/>
        <v>1</v>
      </c>
    </row>
    <row r="88" spans="1:25">
      <c r="B88" s="715"/>
      <c r="C88" s="748"/>
      <c r="D88" s="749"/>
      <c r="E88" s="717"/>
      <c r="F88" s="714" t="s">
        <v>150</v>
      </c>
      <c r="G88" s="923">
        <f>+'(2) Presupuesto de la Conexión'!G88*1.12</f>
        <v>1085.6076</v>
      </c>
      <c r="H88" s="923">
        <f>+'(2) Presupuesto de la Conexión'!H88*1.12</f>
        <v>935.59636800000021</v>
      </c>
      <c r="I88" s="701"/>
      <c r="J88" s="701"/>
      <c r="K88" s="701"/>
      <c r="L88" s="701"/>
      <c r="N88" s="700">
        <f>+G88/'(2) Presupuesto de la Conexión'!G88</f>
        <v>1.1200000000000001</v>
      </c>
      <c r="O88" s="700">
        <f>+H88/'(2) Presupuesto de la Conexión'!H88</f>
        <v>1.1200000000000001</v>
      </c>
      <c r="T88" s="700">
        <v>840</v>
      </c>
      <c r="V88" s="700">
        <f t="shared" si="3"/>
        <v>1</v>
      </c>
      <c r="W88" s="700">
        <f t="shared" si="3"/>
        <v>0</v>
      </c>
    </row>
    <row r="89" spans="1:25">
      <c r="B89" s="715"/>
      <c r="C89" s="748"/>
      <c r="D89" s="749"/>
      <c r="E89" s="717"/>
      <c r="F89" s="714" t="s">
        <v>289</v>
      </c>
      <c r="G89" s="923">
        <f>+'(2) Presupuesto de la Conexión'!G89*1.12</f>
        <v>1139.5590080000002</v>
      </c>
      <c r="H89" s="923"/>
      <c r="I89" s="701"/>
      <c r="J89" s="701"/>
      <c r="K89" s="701"/>
      <c r="L89" s="701"/>
      <c r="N89" s="700">
        <f>+G89/'(2) Presupuesto de la Conexión'!G89</f>
        <v>1.1200000000000001</v>
      </c>
      <c r="T89" s="700">
        <v>618</v>
      </c>
      <c r="U89" s="700">
        <v>674</v>
      </c>
      <c r="V89" s="700">
        <f t="shared" si="3"/>
        <v>1</v>
      </c>
      <c r="W89" s="700">
        <f t="shared" si="3"/>
        <v>1</v>
      </c>
    </row>
    <row r="90" spans="1:2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+'(2) Presupuesto de la Conexión'!G90*1.12</f>
        <v>813.21878400000014</v>
      </c>
      <c r="H90" s="923">
        <f>+'(2) Presupuesto de la Conexión'!H90*1.12</f>
        <v>936.91225600000018</v>
      </c>
      <c r="I90" s="701"/>
      <c r="J90" s="701"/>
      <c r="K90" s="701"/>
      <c r="L90" s="701"/>
      <c r="N90" s="700">
        <f>+G90/'(2) Presupuesto de la Conexión'!G90</f>
        <v>1.1200000000000001</v>
      </c>
      <c r="O90" s="700">
        <f>+H90/'(2) Presupuesto de la Conexión'!H90</f>
        <v>1.1200000000000001</v>
      </c>
      <c r="T90" s="700">
        <v>839</v>
      </c>
      <c r="U90" s="700">
        <v>717</v>
      </c>
      <c r="V90" s="700">
        <f t="shared" si="3"/>
        <v>1</v>
      </c>
      <c r="W90" s="700">
        <f t="shared" si="3"/>
        <v>1</v>
      </c>
      <c r="X90" s="700">
        <f>+SUM(V85:W90)</f>
        <v>10</v>
      </c>
      <c r="Y90" s="700" t="b">
        <f>+IF(X90=0, "ok")</f>
        <v>0</v>
      </c>
    </row>
    <row r="91" spans="1:25">
      <c r="B91" s="719"/>
      <c r="C91" s="750"/>
      <c r="D91" s="751"/>
      <c r="E91" s="734"/>
      <c r="F91" s="714" t="s">
        <v>150</v>
      </c>
      <c r="G91" s="923">
        <f>+'(2) Presupuesto de la Conexión'!G91*1.12</f>
        <v>1119.8206880000002</v>
      </c>
      <c r="H91" s="923">
        <f>+'(2) Presupuesto de la Conexión'!H91*1.12</f>
        <v>954.01880000000006</v>
      </c>
      <c r="I91" s="701"/>
      <c r="J91" s="701"/>
      <c r="K91" s="701"/>
      <c r="L91" s="701"/>
      <c r="N91" s="700">
        <f>+G91/'(2) Presupuesto de la Conexión'!G91</f>
        <v>1.1200000000000001</v>
      </c>
      <c r="O91" s="700">
        <f>+H91/'(2) Presupuesto de la Conexión'!H91</f>
        <v>1.1200000000000001</v>
      </c>
    </row>
    <row r="92" spans="1:25">
      <c r="B92" s="293" t="s">
        <v>432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1:2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1:2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1:2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1:25"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2:31" ht="15.75">
      <c r="B97" s="740" t="s">
        <v>454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31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31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31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31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+'(2) Presupuesto de la Conexión'!G101*1.12</f>
        <v>5.8929920000000005</v>
      </c>
      <c r="H101" s="701"/>
      <c r="I101" s="701"/>
      <c r="J101" s="701"/>
      <c r="K101" s="701"/>
      <c r="L101" s="701"/>
      <c r="N101" s="700">
        <f>+G101/'(2) Presupuesto de la Conexión'!G101</f>
        <v>1.1200000000000001</v>
      </c>
    </row>
    <row r="102" spans="2:31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+'(2) Presupuesto de la Conexión'!G102*1.12</f>
        <v>7.3662400000000003</v>
      </c>
      <c r="H102" s="701"/>
      <c r="I102" s="701"/>
      <c r="J102" s="701"/>
      <c r="K102" s="701"/>
      <c r="L102" s="701"/>
      <c r="N102" s="700">
        <f>+G102/'(2) Presupuesto de la Conexión'!G102</f>
        <v>1.1200000000000001</v>
      </c>
    </row>
    <row r="103" spans="2:31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31">
      <c r="B104" s="701"/>
      <c r="C104" s="701"/>
      <c r="D104" s="701"/>
      <c r="E104" s="701"/>
      <c r="F104" s="701"/>
      <c r="G104" s="701"/>
      <c r="H104" s="701"/>
      <c r="I104" s="701"/>
      <c r="J104" s="701"/>
      <c r="K104" s="701"/>
      <c r="L104" s="701"/>
    </row>
    <row r="105" spans="2:31" ht="15.75">
      <c r="B105" s="740" t="s">
        <v>455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31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31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31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+'(2) Presupuesto de la Conexión'!G109*1.12</f>
        <v>12690.274800000001</v>
      </c>
      <c r="H109" s="923">
        <f>+'(2) Presupuesto de la Conexión'!H109*1.12</f>
        <v>21688.601984000001</v>
      </c>
      <c r="I109" s="923">
        <f>+'(2) Presupuesto de la Conexión'!I109*1.12</f>
        <v>15568.009296</v>
      </c>
      <c r="J109" s="923">
        <f>+'(2) Presupuesto de la Conexión'!J109*1.12</f>
        <v>28333.344368000002</v>
      </c>
      <c r="K109" s="923">
        <f>+'(2) Presupuesto de la Conexión'!K109*1.12</f>
        <v>17506.854287999999</v>
      </c>
      <c r="L109" s="923">
        <f>+'(2) Presupuesto de la Conexión'!L109*1.12</f>
        <v>28374.055024000001</v>
      </c>
      <c r="N109" s="700">
        <f>+G109/'(2) Presupuesto de la Conexión'!G109</f>
        <v>1.1200000000000001</v>
      </c>
      <c r="O109" s="700">
        <f>+H109/'(2) Presupuesto de la Conexión'!H109</f>
        <v>1.1200000000000001</v>
      </c>
      <c r="P109" s="700">
        <f>+I109/'(2) Presupuesto de la Conexión'!I109</f>
        <v>1.1200000000000001</v>
      </c>
      <c r="Q109" s="700">
        <f>+J109/'(2) Presupuesto de la Conexión'!J109</f>
        <v>1.1200000000000001</v>
      </c>
      <c r="R109" s="700">
        <f>+K109/'(2) Presupuesto de la Conexión'!K109</f>
        <v>1.1200000000000001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t="shared" ref="AA109:AE113" si="4">+IF(T109=G109,0,1)</f>
        <v>1</v>
      </c>
      <c r="AB109" s="700">
        <f t="shared" si="4"/>
        <v>1</v>
      </c>
      <c r="AC109" s="700">
        <f t="shared" si="4"/>
        <v>1</v>
      </c>
      <c r="AD109" s="700">
        <f t="shared" si="4"/>
        <v>1</v>
      </c>
      <c r="AE109" s="700">
        <f t="shared" si="4"/>
        <v>1</v>
      </c>
    </row>
    <row r="110" spans="2:31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+'(2) Presupuesto de la Conexión'!G110*1.12</f>
        <v>16971.254720000001</v>
      </c>
      <c r="H110" s="923">
        <f>+'(2) Presupuesto de la Conexión'!H110*1.12</f>
        <v>19511.854095999999</v>
      </c>
      <c r="I110" s="923">
        <f>+'(2) Presupuesto de la Conexión'!I110*1.12</f>
        <v>15660.88048</v>
      </c>
      <c r="J110" s="923">
        <f>+'(2) Presupuesto de la Conexión'!J110*1.12</f>
        <v>25439.071168000002</v>
      </c>
      <c r="K110" s="923">
        <f>+'(2) Presupuesto de la Conexión'!K110*1.12</f>
        <v>17506.854287999999</v>
      </c>
      <c r="L110" s="923">
        <f>+'(2) Presupuesto de la Conexión'!L110*1.12</f>
        <v>28374.055024000001</v>
      </c>
      <c r="N110" s="700">
        <f>+G110/'(2) Presupuesto de la Conexión'!G110</f>
        <v>1.1200000000000001</v>
      </c>
      <c r="O110" s="700">
        <f>+H110/'(2) Presupuesto de la Conexión'!H110</f>
        <v>1.1200000000000001</v>
      </c>
      <c r="P110" s="700">
        <f>+I110/'(2) Presupuesto de la Conexión'!I110</f>
        <v>1.1200000000000001</v>
      </c>
      <c r="Q110" s="700">
        <f>+J110/'(2) Presupuesto de la Conexión'!J110</f>
        <v>1.1200000000000001</v>
      </c>
      <c r="R110" s="700">
        <f>+K110/'(2) Presupuesto de la Conexión'!K110</f>
        <v>1.1200000000000001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4"/>
        <v>1</v>
      </c>
      <c r="AB110" s="700">
        <f t="shared" si="4"/>
        <v>1</v>
      </c>
      <c r="AC110" s="700">
        <f t="shared" si="4"/>
        <v>1</v>
      </c>
      <c r="AD110" s="700">
        <f t="shared" si="4"/>
        <v>1</v>
      </c>
      <c r="AE110" s="700">
        <f t="shared" si="4"/>
        <v>1</v>
      </c>
    </row>
    <row r="111" spans="2:31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+'(2) Presupuesto de la Conexión'!G111*1.12</f>
        <v>15241.05184</v>
      </c>
      <c r="H111" s="923">
        <f>+'(2) Presupuesto de la Conexión'!H111*1.12</f>
        <v>18654.385903999999</v>
      </c>
      <c r="I111" s="923">
        <f>+'(2) Presupuesto de la Conexión'!I111*1.12</f>
        <v>16097.247824</v>
      </c>
      <c r="J111" s="923">
        <f>+'(2) Presupuesto de la Conexión'!J111*1.12</f>
        <v>24299.1728</v>
      </c>
      <c r="K111" s="923">
        <f>+'(2) Presupuesto de la Conexión'!K111*1.12</f>
        <v>18363.050272</v>
      </c>
      <c r="L111" s="923">
        <f>+'(2) Presupuesto de la Conexión'!L111*1.12</f>
        <v>31755.583887999997</v>
      </c>
      <c r="N111" s="700">
        <f>+G111/'(2) Presupuesto de la Conexión'!G111</f>
        <v>1.1200000000000001</v>
      </c>
      <c r="O111" s="700">
        <f>+H111/'(2) Presupuesto de la Conexión'!H111</f>
        <v>1.1200000000000001</v>
      </c>
      <c r="P111" s="700">
        <f>+I111/'(2) Presupuesto de la Conexión'!I111</f>
        <v>1.1200000000000001</v>
      </c>
      <c r="Q111" s="700">
        <f>+J111/'(2) Presupuesto de la Conexión'!J111</f>
        <v>1.1200000000000001</v>
      </c>
      <c r="R111" s="700">
        <f>+K111/'(2) Presupuesto de la Conexión'!K111</f>
        <v>1.1200000000000001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4"/>
        <v>1</v>
      </c>
      <c r="AB111" s="700">
        <f t="shared" si="4"/>
        <v>1</v>
      </c>
      <c r="AC111" s="700">
        <f t="shared" si="4"/>
        <v>1</v>
      </c>
      <c r="AD111" s="700">
        <f t="shared" si="4"/>
        <v>1</v>
      </c>
      <c r="AE111" s="700">
        <f t="shared" si="4"/>
        <v>1</v>
      </c>
    </row>
    <row r="112" spans="2:31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+'(2) Presupuesto de la Conexión'!G112*1.12</f>
        <v>15739.757376000001</v>
      </c>
      <c r="H112" s="923">
        <f>+'(2) Presupuesto de la Conexión'!H112*1.12</f>
        <v>17719.313023999999</v>
      </c>
      <c r="I112" s="923">
        <f>+'(2) Presupuesto de la Conexión'!I112*1.12</f>
        <v>16097.247824</v>
      </c>
      <c r="J112" s="923">
        <f>+'(2) Presupuesto de la Conexión'!J112*1.12</f>
        <v>24299.1728</v>
      </c>
      <c r="K112" s="923">
        <f>+'(2) Presupuesto de la Conexión'!K112*1.12</f>
        <v>18768.884623999998</v>
      </c>
      <c r="L112" s="923">
        <f>+'(2) Presupuesto de la Conexión'!L112*1.12</f>
        <v>30979.537007999999</v>
      </c>
      <c r="N112" s="700">
        <f>+G112/'(2) Presupuesto de la Conexión'!G112</f>
        <v>1.1200000000000001</v>
      </c>
      <c r="O112" s="700">
        <f>+H112/'(2) Presupuesto de la Conexión'!H112</f>
        <v>1.1200000000000001</v>
      </c>
      <c r="P112" s="700">
        <f>+I112/'(2) Presupuesto de la Conexión'!I112</f>
        <v>1.1200000000000001</v>
      </c>
      <c r="Q112" s="700">
        <f>+J112/'(2) Presupuesto de la Conexión'!J112</f>
        <v>1.1200000000000001</v>
      </c>
      <c r="R112" s="700">
        <f>+K112/'(2) Presupuesto de la Conexión'!K112</f>
        <v>1.1200000000000001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4"/>
        <v>1</v>
      </c>
      <c r="AB112" s="700">
        <f t="shared" si="4"/>
        <v>1</v>
      </c>
      <c r="AC112" s="700">
        <f t="shared" si="4"/>
        <v>1</v>
      </c>
      <c r="AD112" s="700">
        <f t="shared" si="4"/>
        <v>1</v>
      </c>
      <c r="AE112" s="700">
        <f t="shared" si="4"/>
        <v>1</v>
      </c>
    </row>
    <row r="113" spans="2:33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+'(2) Presupuesto de la Conexión'!G113*1.12</f>
        <v>19220.518464000001</v>
      </c>
      <c r="H113" s="923">
        <f>+'(2) Presupuesto de la Conexión'!H113*1.12</f>
        <v>18530.981727999999</v>
      </c>
      <c r="I113" s="923">
        <f>+'(2) Presupuesto de la Conexión'!I113*1.12</f>
        <v>17552.653775999999</v>
      </c>
      <c r="J113" s="923">
        <f>+'(2) Presupuesto de la Conexión'!J113*1.12</f>
        <v>23920.054816</v>
      </c>
      <c r="K113" s="923">
        <f>+'(2) Presupuesto de la Conexión'!K113*1.12</f>
        <v>20586.869856000001</v>
      </c>
      <c r="L113" s="923">
        <f>+'(2) Presupuesto de la Conexión'!L113*1.12</f>
        <v>28824.416656000001</v>
      </c>
      <c r="N113" s="700">
        <f>+G113/'(2) Presupuesto de la Conexión'!G113</f>
        <v>1.1200000000000001</v>
      </c>
      <c r="O113" s="700">
        <f>+H113/'(2) Presupuesto de la Conexión'!H113</f>
        <v>1.1200000000000001</v>
      </c>
      <c r="P113" s="700">
        <f>+I113/'(2) Presupuesto de la Conexión'!I113</f>
        <v>1.1200000000000001</v>
      </c>
      <c r="Q113" s="700">
        <f>+J113/'(2) Presupuesto de la Conexión'!J113</f>
        <v>1.1200000000000001</v>
      </c>
      <c r="R113" s="700">
        <f>+K113/'(2) Presupuesto de la Conexión'!K113</f>
        <v>1.1200000000000001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4"/>
        <v>1</v>
      </c>
      <c r="AB113" s="700">
        <f t="shared" si="4"/>
        <v>1</v>
      </c>
      <c r="AC113" s="700">
        <f t="shared" si="4"/>
        <v>1</v>
      </c>
      <c r="AD113" s="700">
        <f t="shared" si="4"/>
        <v>1</v>
      </c>
      <c r="AE113" s="700">
        <f t="shared" si="4"/>
        <v>1</v>
      </c>
      <c r="AF113" s="729">
        <f>+SUM(AA109:AE113)</f>
        <v>25</v>
      </c>
      <c r="AG113" s="700" t="b">
        <f>+IF(AF113=0,"ok")</f>
        <v>0</v>
      </c>
    </row>
    <row r="114" spans="2:33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3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3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3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3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3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3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3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3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3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3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3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3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3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3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>
      <c r="B131" s="935"/>
      <c r="C131" s="935"/>
      <c r="D131" s="716"/>
      <c r="E131" s="822"/>
      <c r="F131" s="823"/>
      <c r="G131" s="934"/>
      <c r="H131" s="934"/>
      <c r="I131" s="934"/>
      <c r="J131" s="934"/>
      <c r="K131" s="934"/>
      <c r="L131" s="934"/>
      <c r="AF131" s="729"/>
    </row>
    <row r="132" spans="2:32">
      <c r="B132" s="935"/>
      <c r="C132" s="935"/>
      <c r="D132" s="716"/>
      <c r="E132" s="822"/>
      <c r="F132" s="823"/>
      <c r="G132" s="934"/>
      <c r="H132" s="934"/>
      <c r="I132" s="934"/>
      <c r="J132" s="934"/>
      <c r="K132" s="934"/>
      <c r="L132" s="934"/>
      <c r="AF132" s="729"/>
    </row>
    <row r="133" spans="2:32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  <row r="134" spans="2:32" ht="15.75">
      <c r="B134" s="740" t="s">
        <v>456</v>
      </c>
      <c r="C134" s="742"/>
      <c r="D134" s="763"/>
      <c r="E134" s="742"/>
      <c r="F134" s="742"/>
      <c r="G134" s="742"/>
      <c r="H134" s="742"/>
      <c r="I134" s="701"/>
      <c r="J134" s="701"/>
      <c r="K134" s="701"/>
      <c r="L134" s="701"/>
    </row>
    <row r="135" spans="2:32">
      <c r="B135" s="742"/>
      <c r="C135" s="742"/>
      <c r="D135" s="763"/>
      <c r="E135" s="742"/>
      <c r="F135" s="742"/>
      <c r="G135" s="742"/>
      <c r="H135" s="742"/>
      <c r="I135" s="701"/>
      <c r="J135" s="701"/>
      <c r="K135" s="701"/>
      <c r="L135" s="701"/>
    </row>
    <row r="136" spans="2:32" ht="25.5">
      <c r="B136" s="764" t="s">
        <v>100</v>
      </c>
      <c r="C136" s="764" t="s">
        <v>47</v>
      </c>
      <c r="D136" s="764" t="s">
        <v>181</v>
      </c>
      <c r="E136" s="764" t="s">
        <v>50</v>
      </c>
      <c r="F136" s="764" t="s">
        <v>98</v>
      </c>
      <c r="G136" s="764" t="s">
        <v>99</v>
      </c>
      <c r="H136" s="764" t="s">
        <v>245</v>
      </c>
      <c r="I136" s="701"/>
      <c r="J136" s="701"/>
      <c r="K136" s="701"/>
      <c r="L136" s="701"/>
    </row>
    <row r="137" spans="2:32">
      <c r="B137" s="765" t="s">
        <v>101</v>
      </c>
      <c r="C137" s="766" t="s">
        <v>1</v>
      </c>
      <c r="D137" s="767" t="s">
        <v>72</v>
      </c>
      <c r="E137" s="768" t="s">
        <v>102</v>
      </c>
      <c r="F137" s="927">
        <f>+'(2) Presupuesto de la Conexión'!F134*1.12</f>
        <v>1432.0010880000002</v>
      </c>
      <c r="G137" s="927">
        <f>+'(2) Presupuesto de la Conexión'!G134*1.12</f>
        <v>1240.5043840000001</v>
      </c>
      <c r="H137" s="927">
        <f>+'(2) Presupuesto de la Conexión'!H134*1.12</f>
        <v>1186.9979520000002</v>
      </c>
      <c r="I137" s="701"/>
      <c r="J137" s="701"/>
      <c r="K137" s="701"/>
      <c r="L137" s="701"/>
      <c r="N137" s="700">
        <f>+F137/'(2) Presupuesto de la Conexión'!F134</f>
        <v>1.1200000000000001</v>
      </c>
      <c r="O137" s="700">
        <f>+G137/'(2) Presupuesto de la Conexión'!G134</f>
        <v>1.1200000000000001</v>
      </c>
      <c r="P137" s="700">
        <f>+H137/'(2) Presupuesto de la Conexión'!H134</f>
        <v>1.1200000000000001</v>
      </c>
      <c r="T137" s="700">
        <v>917</v>
      </c>
      <c r="U137" s="700">
        <v>799</v>
      </c>
      <c r="V137" s="700">
        <v>765</v>
      </c>
      <c r="X137" s="700">
        <f t="shared" ref="X137:Z166" si="5">+IF(T137=F137,0,1)</f>
        <v>1</v>
      </c>
      <c r="Y137" s="700">
        <f t="shared" si="5"/>
        <v>1</v>
      </c>
      <c r="Z137" s="700">
        <f t="shared" si="5"/>
        <v>1</v>
      </c>
    </row>
    <row r="138" spans="2:32">
      <c r="B138" s="769"/>
      <c r="C138" s="770"/>
      <c r="D138" s="771"/>
      <c r="E138" s="768" t="s">
        <v>103</v>
      </c>
      <c r="F138" s="927">
        <f>+'(2) Presupuesto de la Conexión'!F135*1.12</f>
        <v>219.65798400000006</v>
      </c>
      <c r="G138" s="927">
        <f>+'(2) Presupuesto de la Conexión'!G135*1.12</f>
        <v>219.65798400000006</v>
      </c>
      <c r="H138" s="927">
        <f>+'(2) Presupuesto de la Conexión'!H135*1.12</f>
        <v>219.65798400000006</v>
      </c>
      <c r="I138" s="701"/>
      <c r="J138" s="701"/>
      <c r="K138" s="701"/>
      <c r="L138" s="701"/>
      <c r="N138" s="700">
        <f>+F138/'(2) Presupuesto de la Conexión'!F135</f>
        <v>1.1200000000000001</v>
      </c>
      <c r="O138" s="700">
        <f>+G138/'(2) Presupuesto de la Conexión'!G135</f>
        <v>1.1200000000000001</v>
      </c>
      <c r="P138" s="700">
        <f>+H138/'(2) Presupuesto de la Conexión'!H135</f>
        <v>1.1200000000000001</v>
      </c>
      <c r="T138" s="700">
        <v>184</v>
      </c>
      <c r="U138" s="700">
        <v>184</v>
      </c>
      <c r="V138" s="700">
        <v>184</v>
      </c>
      <c r="X138" s="700">
        <f t="shared" si="5"/>
        <v>1</v>
      </c>
      <c r="Y138" s="700">
        <f t="shared" si="5"/>
        <v>1</v>
      </c>
      <c r="Z138" s="700">
        <f t="shared" si="5"/>
        <v>1</v>
      </c>
    </row>
    <row r="139" spans="2:32">
      <c r="B139" s="769"/>
      <c r="C139" s="770"/>
      <c r="D139" s="772" t="s">
        <v>176</v>
      </c>
      <c r="E139" s="768" t="s">
        <v>102</v>
      </c>
      <c r="F139" s="927">
        <f>+'(2) Presupuesto de la Conexión'!F136*1.12</f>
        <v>1432.0010880000002</v>
      </c>
      <c r="G139" s="927">
        <f>+'(2) Presupuesto de la Conexión'!G136*1.12</f>
        <v>1240.5043840000001</v>
      </c>
      <c r="H139" s="927">
        <f>+'(2) Presupuesto de la Conexión'!H136*1.12</f>
        <v>1186.9979520000002</v>
      </c>
      <c r="I139" s="701"/>
      <c r="J139" s="701"/>
      <c r="K139" s="701"/>
      <c r="L139" s="701"/>
      <c r="N139" s="700">
        <f>+F139/'(2) Presupuesto de la Conexión'!F136</f>
        <v>1.1200000000000001</v>
      </c>
      <c r="O139" s="700">
        <f>+G139/'(2) Presupuesto de la Conexión'!G136</f>
        <v>1.1200000000000001</v>
      </c>
      <c r="P139" s="700">
        <f>+H139/'(2) Presupuesto de la Conexión'!H136</f>
        <v>1.1200000000000001</v>
      </c>
      <c r="T139" s="700">
        <v>917</v>
      </c>
      <c r="U139" s="700">
        <v>799</v>
      </c>
      <c r="V139" s="700">
        <v>765</v>
      </c>
      <c r="X139" s="700">
        <f t="shared" si="5"/>
        <v>1</v>
      </c>
      <c r="Y139" s="700">
        <f t="shared" si="5"/>
        <v>1</v>
      </c>
      <c r="Z139" s="700">
        <f t="shared" si="5"/>
        <v>1</v>
      </c>
    </row>
    <row r="140" spans="2:32">
      <c r="B140" s="769"/>
      <c r="C140" s="770"/>
      <c r="D140" s="771"/>
      <c r="E140" s="768" t="s">
        <v>103</v>
      </c>
      <c r="F140" s="927">
        <f>+'(2) Presupuesto de la Conexión'!F137*1.12</f>
        <v>219.65798400000006</v>
      </c>
      <c r="G140" s="927">
        <f>+'(2) Presupuesto de la Conexión'!G137*1.12</f>
        <v>219.65798400000006</v>
      </c>
      <c r="H140" s="927">
        <f>+'(2) Presupuesto de la Conexión'!H137*1.12</f>
        <v>219.65798400000006</v>
      </c>
      <c r="I140" s="701"/>
      <c r="J140" s="701"/>
      <c r="K140" s="701"/>
      <c r="L140" s="701"/>
      <c r="N140" s="700">
        <f>+F140/'(2) Presupuesto de la Conexión'!F137</f>
        <v>1.1200000000000001</v>
      </c>
      <c r="O140" s="700">
        <f>+G140/'(2) Presupuesto de la Conexión'!G137</f>
        <v>1.1200000000000001</v>
      </c>
      <c r="P140" s="700">
        <f>+H140/'(2) Presupuesto de la Conexión'!H137</f>
        <v>1.1200000000000001</v>
      </c>
      <c r="T140" s="700">
        <v>184</v>
      </c>
      <c r="U140" s="700">
        <v>184</v>
      </c>
      <c r="V140" s="700">
        <v>184</v>
      </c>
      <c r="X140" s="700">
        <f t="shared" si="5"/>
        <v>1</v>
      </c>
      <c r="Y140" s="700">
        <f t="shared" si="5"/>
        <v>1</v>
      </c>
      <c r="Z140" s="700">
        <f t="shared" si="5"/>
        <v>1</v>
      </c>
    </row>
    <row r="141" spans="2:32">
      <c r="B141" s="769"/>
      <c r="C141" s="773" t="s">
        <v>2</v>
      </c>
      <c r="D141" s="767" t="s">
        <v>72</v>
      </c>
      <c r="E141" s="768" t="s">
        <v>104</v>
      </c>
      <c r="F141" s="927">
        <f>+'(2) Presupuesto de la Conexión'!F138*1.12</f>
        <v>8111.8567040000016</v>
      </c>
      <c r="G141" s="927">
        <f>+'(2) Presupuesto de la Conexión'!G138*1.12</f>
        <v>8111.8567040000016</v>
      </c>
      <c r="H141" s="927">
        <f>+'(2) Presupuesto de la Conexión'!H138*1.12</f>
        <v>8111.8567040000016</v>
      </c>
      <c r="I141" s="701"/>
      <c r="J141" s="701"/>
      <c r="K141" s="701"/>
      <c r="L141" s="701"/>
      <c r="N141" s="700">
        <f>+F141/'(2) Presupuesto de la Conexión'!F138</f>
        <v>1.1200000000000001</v>
      </c>
      <c r="O141" s="700">
        <f>+G141/'(2) Presupuesto de la Conexión'!G138</f>
        <v>1.1200000000000001</v>
      </c>
      <c r="P141" s="700">
        <f>+H141/'(2) Presupuesto de la Conexión'!H138</f>
        <v>1.1200000000000001</v>
      </c>
      <c r="T141" s="700">
        <v>4792</v>
      </c>
      <c r="U141" s="700">
        <v>4792</v>
      </c>
      <c r="V141" s="700">
        <v>4792</v>
      </c>
      <c r="X141" s="700">
        <f t="shared" si="5"/>
        <v>1</v>
      </c>
      <c r="Y141" s="700">
        <f t="shared" si="5"/>
        <v>1</v>
      </c>
      <c r="Z141" s="700">
        <f t="shared" si="5"/>
        <v>1</v>
      </c>
    </row>
    <row r="142" spans="2:32">
      <c r="B142" s="769"/>
      <c r="C142" s="774"/>
      <c r="D142" s="775" t="s">
        <v>176</v>
      </c>
      <c r="E142" s="768" t="s">
        <v>104</v>
      </c>
      <c r="F142" s="927">
        <f>+'(2) Presupuesto de la Conexión'!F139*1.12</f>
        <v>8111.8567040000016</v>
      </c>
      <c r="G142" s="927">
        <f>+'(2) Presupuesto de la Conexión'!G139*1.12</f>
        <v>8111.8567040000016</v>
      </c>
      <c r="H142" s="927">
        <f>+'(2) Presupuesto de la Conexión'!H139*1.12</f>
        <v>8111.8567040000016</v>
      </c>
      <c r="I142" s="701"/>
      <c r="J142" s="701"/>
      <c r="K142" s="701"/>
      <c r="L142" s="701"/>
      <c r="N142" s="700">
        <f>+F142/'(2) Presupuesto de la Conexión'!F139</f>
        <v>1.1200000000000001</v>
      </c>
      <c r="O142" s="700">
        <f>+G142/'(2) Presupuesto de la Conexión'!G139</f>
        <v>1.1200000000000001</v>
      </c>
      <c r="P142" s="700">
        <f>+H142/'(2) Presupuesto de la Conexión'!H139</f>
        <v>1.1200000000000001</v>
      </c>
      <c r="T142" s="700">
        <v>4792</v>
      </c>
      <c r="U142" s="700">
        <v>4792</v>
      </c>
      <c r="V142" s="700">
        <v>4792</v>
      </c>
      <c r="X142" s="700">
        <f t="shared" si="5"/>
        <v>1</v>
      </c>
      <c r="Y142" s="700">
        <f t="shared" si="5"/>
        <v>1</v>
      </c>
      <c r="Z142" s="700">
        <f t="shared" si="5"/>
        <v>1</v>
      </c>
    </row>
    <row r="143" spans="2:32">
      <c r="B143" s="776" t="s">
        <v>105</v>
      </c>
      <c r="C143" s="773" t="s">
        <v>1</v>
      </c>
      <c r="D143" s="767"/>
      <c r="E143" s="768" t="s">
        <v>106</v>
      </c>
      <c r="F143" s="927">
        <f>+'(2) Presupuesto de la Conexión'!F140*1.12</f>
        <v>8487.8097920000018</v>
      </c>
      <c r="G143" s="927">
        <f>+'(2) Presupuesto de la Conexión'!G140*1.12</f>
        <v>8106.2244480000018</v>
      </c>
      <c r="H143" s="927">
        <f>+'(2) Presupuesto de la Conexión'!H140*1.12</f>
        <v>8230.1340800000016</v>
      </c>
      <c r="I143" s="701"/>
      <c r="J143" s="701"/>
      <c r="K143" s="701"/>
      <c r="L143" s="701"/>
      <c r="N143" s="700">
        <f>+F143/'(2) Presupuesto de la Conexión'!F140</f>
        <v>1.1200000000000003</v>
      </c>
      <c r="O143" s="700">
        <f>+G143/'(2) Presupuesto de la Conexión'!G140</f>
        <v>1.1200000000000001</v>
      </c>
      <c r="P143" s="700">
        <f>+H143/'(2) Presupuesto de la Conexión'!H140</f>
        <v>1.1200000000000001</v>
      </c>
      <c r="T143" s="700">
        <v>5527</v>
      </c>
      <c r="U143" s="700">
        <v>5290</v>
      </c>
      <c r="V143" s="700">
        <v>5359</v>
      </c>
      <c r="X143" s="700">
        <f t="shared" si="5"/>
        <v>1</v>
      </c>
      <c r="Y143" s="700">
        <f t="shared" si="5"/>
        <v>1</v>
      </c>
      <c r="Z143" s="700">
        <f t="shared" si="5"/>
        <v>1</v>
      </c>
    </row>
    <row r="144" spans="2:32">
      <c r="B144" s="769"/>
      <c r="C144" s="770"/>
      <c r="D144" s="772" t="s">
        <v>72</v>
      </c>
      <c r="E144" s="768" t="s">
        <v>107</v>
      </c>
      <c r="F144" s="927">
        <f>+'(2) Presupuesto de la Conexión'!F141*1.12</f>
        <v>6902.3297280000015</v>
      </c>
      <c r="G144" s="927">
        <f>+'(2) Presupuesto de la Conexión'!G141*1.12</f>
        <v>6916.4103680000017</v>
      </c>
      <c r="H144" s="927">
        <f>+'(2) Presupuesto de la Conexión'!H141*1.12</f>
        <v>7286.7312000000011</v>
      </c>
      <c r="I144" s="701"/>
      <c r="J144" s="701"/>
      <c r="K144" s="701"/>
      <c r="L144" s="701"/>
      <c r="N144" s="700">
        <f>+F144/'(2) Presupuesto de la Conexión'!F141</f>
        <v>1.1200000000000001</v>
      </c>
      <c r="O144" s="700">
        <f>+G144/'(2) Presupuesto de la Conexión'!G141</f>
        <v>1.1200000000000001</v>
      </c>
      <c r="P144" s="700">
        <f>+H144/'(2) Presupuesto de la Conexión'!H141</f>
        <v>1.1200000000000001</v>
      </c>
      <c r="T144" s="700">
        <v>4466</v>
      </c>
      <c r="U144" s="700">
        <v>4475</v>
      </c>
      <c r="V144" s="700">
        <v>4709</v>
      </c>
      <c r="X144" s="700">
        <f t="shared" si="5"/>
        <v>1</v>
      </c>
      <c r="Y144" s="700">
        <f t="shared" si="5"/>
        <v>1</v>
      </c>
      <c r="Z144" s="700">
        <f t="shared" si="5"/>
        <v>1</v>
      </c>
    </row>
    <row r="145" spans="2:26">
      <c r="B145" s="769"/>
      <c r="C145" s="770"/>
      <c r="D145" s="771"/>
      <c r="E145" s="768" t="s">
        <v>108</v>
      </c>
      <c r="F145" s="927">
        <f>+'(2) Presupuesto de la Conexión'!F142*1.12</f>
        <v>7064.2570880000012</v>
      </c>
      <c r="G145" s="927">
        <f>+'(2) Presupuesto de la Conexión'!G142*1.12</f>
        <v>6886.8410240000012</v>
      </c>
      <c r="H145" s="927">
        <f>+'(2) Presupuesto de la Conexión'!H142*1.12</f>
        <v>6930.4910080000018</v>
      </c>
      <c r="I145" s="701"/>
      <c r="J145" s="701"/>
      <c r="K145" s="701"/>
      <c r="L145" s="701"/>
      <c r="N145" s="700">
        <f>+F145/'(2) Presupuesto de la Conexión'!F142</f>
        <v>1.1200000000000001</v>
      </c>
      <c r="O145" s="700">
        <f>+G145/'(2) Presupuesto de la Conexión'!G142</f>
        <v>1.1200000000000001</v>
      </c>
      <c r="P145" s="700">
        <f>+H145/'(2) Presupuesto de la Conexión'!H142</f>
        <v>1.1200000000000001</v>
      </c>
      <c r="T145" s="700">
        <v>4708</v>
      </c>
      <c r="U145" s="700">
        <v>4598</v>
      </c>
      <c r="V145" s="700">
        <v>4616</v>
      </c>
      <c r="X145" s="700">
        <f t="shared" si="5"/>
        <v>1</v>
      </c>
      <c r="Y145" s="700">
        <f t="shared" si="5"/>
        <v>1</v>
      </c>
      <c r="Z145" s="700">
        <f t="shared" si="5"/>
        <v>1</v>
      </c>
    </row>
    <row r="146" spans="2:26">
      <c r="B146" s="769"/>
      <c r="C146" s="770"/>
      <c r="D146" s="767"/>
      <c r="E146" s="768" t="s">
        <v>106</v>
      </c>
      <c r="F146" s="927">
        <f>+'(2) Presupuesto de la Conexión'!F143*1.12</f>
        <v>8953.8789760000018</v>
      </c>
      <c r="G146" s="927">
        <f>+'(2) Presupuesto de la Conexión'!G143*1.12</f>
        <v>8106.2244480000018</v>
      </c>
      <c r="H146" s="927">
        <f>+'(2) Presupuesto de la Conexión'!H143*1.12</f>
        <v>8230.1340800000016</v>
      </c>
      <c r="I146" s="701"/>
      <c r="J146" s="701"/>
      <c r="K146" s="701"/>
      <c r="L146" s="701"/>
      <c r="N146" s="700">
        <f>+F146/'(2) Presupuesto de la Conexión'!F143</f>
        <v>1.1200000000000001</v>
      </c>
      <c r="O146" s="700">
        <f>+G146/'(2) Presupuesto de la Conexión'!G143</f>
        <v>1.1200000000000001</v>
      </c>
      <c r="P146" s="700">
        <f>+H146/'(2) Presupuesto de la Conexión'!H143</f>
        <v>1.1200000000000001</v>
      </c>
      <c r="T146" s="700">
        <v>5814</v>
      </c>
      <c r="U146" s="700">
        <v>5290</v>
      </c>
      <c r="V146" s="700">
        <v>5359</v>
      </c>
      <c r="X146" s="700">
        <f t="shared" si="5"/>
        <v>1</v>
      </c>
      <c r="Y146" s="700">
        <f t="shared" si="5"/>
        <v>1</v>
      </c>
      <c r="Z146" s="700">
        <f t="shared" si="5"/>
        <v>1</v>
      </c>
    </row>
    <row r="147" spans="2:26">
      <c r="B147" s="769"/>
      <c r="C147" s="770"/>
      <c r="D147" s="772" t="s">
        <v>176</v>
      </c>
      <c r="E147" s="768" t="s">
        <v>107</v>
      </c>
      <c r="F147" s="927">
        <f>+'(2) Presupuesto de la Conexión'!F144*1.12</f>
        <v>7959.7857920000015</v>
      </c>
      <c r="G147" s="927">
        <f>+'(2) Presupuesto de la Conexión'!G144*1.12</f>
        <v>6976.9571200000009</v>
      </c>
      <c r="H147" s="927">
        <f>+'(2) Presupuesto de la Conexión'!H144*1.12</f>
        <v>7286.7312000000011</v>
      </c>
      <c r="I147" s="701"/>
      <c r="J147" s="701"/>
      <c r="K147" s="701"/>
      <c r="L147" s="701"/>
      <c r="N147" s="700">
        <f>+F147/'(2) Presupuesto de la Conexión'!F144</f>
        <v>1.1200000000000001</v>
      </c>
      <c r="O147" s="700">
        <f>+G147/'(2) Presupuesto de la Conexión'!G144</f>
        <v>1.1200000000000001</v>
      </c>
      <c r="P147" s="700">
        <f>+H147/'(2) Presupuesto de la Conexión'!H144</f>
        <v>1.1200000000000001</v>
      </c>
      <c r="T147" s="700">
        <v>5070</v>
      </c>
      <c r="U147" s="700">
        <v>4517</v>
      </c>
      <c r="V147" s="700">
        <v>4709</v>
      </c>
      <c r="X147" s="700">
        <f t="shared" si="5"/>
        <v>1</v>
      </c>
      <c r="Y147" s="700">
        <f t="shared" si="5"/>
        <v>1</v>
      </c>
      <c r="Z147" s="700">
        <f t="shared" si="5"/>
        <v>1</v>
      </c>
    </row>
    <row r="148" spans="2:26">
      <c r="B148" s="769"/>
      <c r="C148" s="770"/>
      <c r="D148" s="771"/>
      <c r="E148" s="768" t="s">
        <v>108</v>
      </c>
      <c r="F148" s="927">
        <f>+'(2) Presupuesto de la Conexión'!F145*1.12</f>
        <v>7792.2261760000019</v>
      </c>
      <c r="G148" s="927">
        <f>+'(2) Presupuesto de la Conexión'!G145*1.12</f>
        <v>6947.3877760000005</v>
      </c>
      <c r="H148" s="927">
        <f>+'(2) Presupuesto de la Conexión'!H145*1.12</f>
        <v>6930.4910080000018</v>
      </c>
      <c r="I148" s="701"/>
      <c r="J148" s="701"/>
      <c r="K148" s="701"/>
      <c r="L148" s="701"/>
      <c r="N148" s="700">
        <f>+F148/'(2) Presupuesto de la Conexión'!F145</f>
        <v>1.1200000000000001</v>
      </c>
      <c r="O148" s="700">
        <f>+G148/'(2) Presupuesto de la Conexión'!G145</f>
        <v>1.1200000000000001</v>
      </c>
      <c r="P148" s="700">
        <f>+H148/'(2) Presupuesto de la Conexión'!H145</f>
        <v>1.1200000000000001</v>
      </c>
      <c r="T148" s="700">
        <v>5138</v>
      </c>
      <c r="U148" s="700">
        <v>4640</v>
      </c>
      <c r="V148" s="700">
        <v>4616</v>
      </c>
      <c r="X148" s="700">
        <f t="shared" si="5"/>
        <v>1</v>
      </c>
      <c r="Y148" s="700">
        <f t="shared" si="5"/>
        <v>1</v>
      </c>
      <c r="Z148" s="700">
        <f t="shared" si="5"/>
        <v>1</v>
      </c>
    </row>
    <row r="149" spans="2:26">
      <c r="B149" s="777"/>
      <c r="C149" s="778" t="s">
        <v>109</v>
      </c>
      <c r="D149" s="775" t="s">
        <v>72</v>
      </c>
      <c r="E149" s="768" t="s">
        <v>108</v>
      </c>
      <c r="F149" s="927">
        <f>+'(2) Presupuesto de la Conexión'!F146*1.12</f>
        <v>8193.524416000002</v>
      </c>
      <c r="G149" s="927">
        <f>+'(2) Presupuesto de la Conexión'!G146*1.12</f>
        <v>7811.9390720000019</v>
      </c>
      <c r="H149" s="927">
        <f>+'(2) Presupuesto de la Conexión'!H146*1.12</f>
        <v>8687.7548800000022</v>
      </c>
      <c r="I149" s="701"/>
      <c r="J149" s="701"/>
      <c r="K149" s="701"/>
      <c r="L149" s="701"/>
      <c r="N149" s="700">
        <f>+F149/'(2) Presupuesto de la Conexión'!F146</f>
        <v>1.1200000000000001</v>
      </c>
      <c r="O149" s="700">
        <f>+G149/'(2) Presupuesto de la Conexión'!G146</f>
        <v>1.1200000000000001</v>
      </c>
      <c r="P149" s="700">
        <f>+H149/'(2) Presupuesto de la Conexión'!H146</f>
        <v>1.1200000000000001</v>
      </c>
      <c r="T149" s="700">
        <v>5648</v>
      </c>
      <c r="U149" s="700">
        <v>5412</v>
      </c>
      <c r="V149" s="700">
        <v>6075</v>
      </c>
      <c r="X149" s="700">
        <f t="shared" si="5"/>
        <v>1</v>
      </c>
      <c r="Y149" s="700">
        <f t="shared" si="5"/>
        <v>1</v>
      </c>
      <c r="Z149" s="700">
        <f t="shared" si="5"/>
        <v>1</v>
      </c>
    </row>
    <row r="150" spans="2:26">
      <c r="B150" s="777"/>
      <c r="C150" s="779"/>
      <c r="D150" s="771" t="s">
        <v>176</v>
      </c>
      <c r="E150" s="768" t="s">
        <v>108</v>
      </c>
      <c r="F150" s="927">
        <f>+'(2) Presupuesto de la Conexión'!F147*1.12</f>
        <v>8853.9064320000016</v>
      </c>
      <c r="G150" s="927">
        <f>+'(2) Presupuesto de la Conexión'!G147*1.12</f>
        <v>7811.9390720000019</v>
      </c>
      <c r="H150" s="927">
        <f>+'(2) Presupuesto de la Conexión'!H147*1.12</f>
        <v>8687.7548800000022</v>
      </c>
      <c r="I150" s="701"/>
      <c r="J150" s="701"/>
      <c r="K150" s="701"/>
      <c r="L150" s="701"/>
      <c r="N150" s="700">
        <f>+F150/'(2) Presupuesto de la Conexión'!F147</f>
        <v>1.1200000000000001</v>
      </c>
      <c r="O150" s="700">
        <f>+G150/'(2) Presupuesto de la Conexión'!G147</f>
        <v>1.1200000000000001</v>
      </c>
      <c r="P150" s="700">
        <f>+H150/'(2) Presupuesto de la Conexión'!H147</f>
        <v>1.1200000000000001</v>
      </c>
      <c r="T150" s="700">
        <v>6084</v>
      </c>
      <c r="U150" s="700">
        <v>5412</v>
      </c>
      <c r="V150" s="700">
        <v>6075</v>
      </c>
      <c r="X150" s="700">
        <f t="shared" si="5"/>
        <v>1</v>
      </c>
      <c r="Y150" s="700">
        <f t="shared" si="5"/>
        <v>1</v>
      </c>
      <c r="Z150" s="700">
        <f t="shared" si="5"/>
        <v>1</v>
      </c>
    </row>
    <row r="151" spans="2:26">
      <c r="B151" s="780" t="s">
        <v>110</v>
      </c>
      <c r="C151" s="781" t="s">
        <v>2</v>
      </c>
      <c r="D151" s="775" t="s">
        <v>72</v>
      </c>
      <c r="E151" s="768" t="s">
        <v>111</v>
      </c>
      <c r="F151" s="927">
        <f>+'(2) Presupuesto de la Conexión'!F148*1.12</f>
        <v>7945.7051520000014</v>
      </c>
      <c r="G151" s="927">
        <f>+'(2) Presupuesto de la Conexión'!G148*1.12</f>
        <v>7651.4197760000015</v>
      </c>
      <c r="H151" s="927">
        <f>+'(2) Presupuesto de la Conexión'!H148*1.12</f>
        <v>7914.7277440000016</v>
      </c>
      <c r="I151" s="701"/>
      <c r="J151" s="701"/>
      <c r="K151" s="701"/>
      <c r="L151" s="701"/>
      <c r="N151" s="700">
        <f>+F151/'(2) Presupuesto de la Conexión'!F148</f>
        <v>1.1200000000000001</v>
      </c>
      <c r="O151" s="700">
        <f>+G151/'(2) Presupuesto de la Conexión'!G148</f>
        <v>1.1200000000000001</v>
      </c>
      <c r="P151" s="700">
        <f>+H151/'(2) Presupuesto de la Conexión'!H148</f>
        <v>1.1200000000000001</v>
      </c>
      <c r="T151" s="700">
        <v>4626</v>
      </c>
      <c r="U151" s="700">
        <v>4536</v>
      </c>
      <c r="V151" s="700">
        <v>4692</v>
      </c>
      <c r="X151" s="700">
        <f t="shared" si="5"/>
        <v>1</v>
      </c>
      <c r="Y151" s="700">
        <f t="shared" si="5"/>
        <v>1</v>
      </c>
      <c r="Z151" s="700">
        <f t="shared" si="5"/>
        <v>1</v>
      </c>
    </row>
    <row r="152" spans="2:26">
      <c r="B152" s="782"/>
      <c r="C152" s="781"/>
      <c r="D152" s="771" t="s">
        <v>176</v>
      </c>
      <c r="E152" s="768" t="s">
        <v>111</v>
      </c>
      <c r="F152" s="927">
        <f>+'(2) Presupuesto de la Conexión'!F149*1.12</f>
        <v>7945.7051520000014</v>
      </c>
      <c r="G152" s="927">
        <f>+'(2) Presupuesto de la Conexión'!G149*1.12</f>
        <v>7651.4197760000015</v>
      </c>
      <c r="H152" s="927">
        <f>+'(2) Presupuesto de la Conexión'!H149*1.12</f>
        <v>7914.7277440000016</v>
      </c>
      <c r="I152" s="701"/>
      <c r="J152" s="701"/>
      <c r="K152" s="701"/>
      <c r="L152" s="701"/>
      <c r="N152" s="700">
        <f>+F152/'(2) Presupuesto de la Conexión'!F149</f>
        <v>1.1200000000000001</v>
      </c>
      <c r="O152" s="700">
        <f>+G152/'(2) Presupuesto de la Conexión'!G149</f>
        <v>1.1200000000000001</v>
      </c>
      <c r="P152" s="700">
        <f>+H152/'(2) Presupuesto de la Conexión'!H149</f>
        <v>1.1200000000000001</v>
      </c>
      <c r="T152" s="700">
        <v>4626</v>
      </c>
      <c r="U152" s="700">
        <v>4536</v>
      </c>
      <c r="V152" s="700">
        <v>4692</v>
      </c>
      <c r="X152" s="700">
        <f t="shared" si="5"/>
        <v>1</v>
      </c>
      <c r="Y152" s="700">
        <f t="shared" si="5"/>
        <v>1</v>
      </c>
      <c r="Z152" s="700">
        <f t="shared" si="5"/>
        <v>1</v>
      </c>
    </row>
    <row r="153" spans="2:26">
      <c r="B153" s="769" t="s">
        <v>112</v>
      </c>
      <c r="C153" s="773" t="s">
        <v>1</v>
      </c>
      <c r="D153" s="775" t="s">
        <v>39</v>
      </c>
      <c r="E153" s="768" t="s">
        <v>182</v>
      </c>
      <c r="F153" s="927">
        <f>+'(2) Presupuesto de la Conexión'!F150*1.12</f>
        <v>1907.9267200000004</v>
      </c>
      <c r="G153" s="927">
        <f>+'(2) Presupuesto de la Conexión'!G150*1.12</f>
        <v>1786.8332160000004</v>
      </c>
      <c r="H153" s="927">
        <f>+'(2) Presupuesto de la Conexión'!H150*1.12</f>
        <v>2009.3073280000006</v>
      </c>
      <c r="I153" s="701"/>
      <c r="J153" s="701"/>
      <c r="K153" s="701"/>
      <c r="L153" s="701"/>
      <c r="N153" s="700">
        <f>+F153/'(2) Presupuesto de la Conexión'!F150</f>
        <v>1.1200000000000001</v>
      </c>
      <c r="O153" s="700">
        <f>+G153/'(2) Presupuesto de la Conexión'!G150</f>
        <v>1.1200000000000001</v>
      </c>
      <c r="P153" s="700">
        <f>+H153/'(2) Presupuesto de la Conexión'!H150</f>
        <v>1.1200000000000001</v>
      </c>
      <c r="T153" s="700">
        <v>1201</v>
      </c>
      <c r="U153" s="700">
        <v>1201</v>
      </c>
      <c r="V153" s="700">
        <v>1448</v>
      </c>
      <c r="X153" s="700">
        <f t="shared" si="5"/>
        <v>1</v>
      </c>
      <c r="Y153" s="700">
        <f t="shared" si="5"/>
        <v>1</v>
      </c>
      <c r="Z153" s="700">
        <f t="shared" si="5"/>
        <v>1</v>
      </c>
    </row>
    <row r="154" spans="2:26">
      <c r="B154" s="769" t="s">
        <v>113</v>
      </c>
      <c r="C154" s="770"/>
      <c r="D154" s="771" t="s">
        <v>42</v>
      </c>
      <c r="E154" s="768" t="s">
        <v>182</v>
      </c>
      <c r="F154" s="927">
        <f>+'(2) Presupuesto de la Conexión'!F151*1.12</f>
        <v>1913.5589760000003</v>
      </c>
      <c r="G154" s="927">
        <f>+'(2) Presupuesto de la Conexión'!G151*1.12</f>
        <v>1781.2009600000004</v>
      </c>
      <c r="H154" s="927">
        <f>+'(2) Presupuesto de la Conexión'!H151*1.12</f>
        <v>2010.7153920000003</v>
      </c>
      <c r="I154" s="701"/>
      <c r="J154" s="701"/>
      <c r="K154" s="701"/>
      <c r="L154" s="701"/>
      <c r="N154" s="700">
        <f>+F154/'(2) Presupuesto de la Conexión'!F151</f>
        <v>1.1200000000000001</v>
      </c>
      <c r="O154" s="700">
        <f>+G154/'(2) Presupuesto de la Conexión'!G151</f>
        <v>1.1200000000000001</v>
      </c>
      <c r="P154" s="700">
        <f>+H154/'(2) Presupuesto de la Conexión'!H151</f>
        <v>1.1200000000000001</v>
      </c>
      <c r="T154" s="700">
        <v>1208</v>
      </c>
      <c r="U154" s="700">
        <v>1211</v>
      </c>
      <c r="V154" s="700">
        <v>1447</v>
      </c>
      <c r="X154" s="700">
        <f t="shared" si="5"/>
        <v>1</v>
      </c>
      <c r="Y154" s="700">
        <f t="shared" si="5"/>
        <v>1</v>
      </c>
      <c r="Z154" s="700">
        <f t="shared" si="5"/>
        <v>1</v>
      </c>
    </row>
    <row r="155" spans="2:26">
      <c r="B155" s="769"/>
      <c r="C155" s="770"/>
      <c r="D155" s="771" t="s">
        <v>44</v>
      </c>
      <c r="E155" s="768" t="s">
        <v>182</v>
      </c>
      <c r="F155" s="927">
        <f>+'(2) Presupuesto de la Conexión'!F152*1.12</f>
        <v>1937.4960640000004</v>
      </c>
      <c r="G155" s="927">
        <f>+'(2) Presupuesto de la Conexión'!G152*1.12</f>
        <v>1802.3219200000003</v>
      </c>
      <c r="H155" s="927">
        <f>+'(2) Presupuesto de la Conexión'!H152*1.12</f>
        <v>2010.7153920000003</v>
      </c>
      <c r="I155" s="701"/>
      <c r="J155" s="701"/>
      <c r="K155" s="701"/>
      <c r="L155" s="701"/>
      <c r="N155" s="700">
        <f>+F155/'(2) Presupuesto de la Conexión'!F152</f>
        <v>1.1200000000000001</v>
      </c>
      <c r="O155" s="700">
        <f>+G155/'(2) Presupuesto de la Conexión'!G152</f>
        <v>1.1200000000000001</v>
      </c>
      <c r="P155" s="700">
        <f>+H155/'(2) Presupuesto de la Conexión'!H152</f>
        <v>1.1200000000000001</v>
      </c>
      <c r="T155" s="700">
        <v>1213</v>
      </c>
      <c r="U155" s="700">
        <v>1230</v>
      </c>
      <c r="V155" s="700">
        <v>1447</v>
      </c>
      <c r="X155" s="700">
        <f t="shared" si="5"/>
        <v>1</v>
      </c>
      <c r="Y155" s="700">
        <f t="shared" si="5"/>
        <v>1</v>
      </c>
      <c r="Z155" s="700">
        <f t="shared" si="5"/>
        <v>1</v>
      </c>
    </row>
    <row r="156" spans="2:26">
      <c r="B156" s="769"/>
      <c r="C156" s="770"/>
      <c r="D156" s="771" t="s">
        <v>46</v>
      </c>
      <c r="E156" s="768" t="s">
        <v>182</v>
      </c>
      <c r="F156" s="927">
        <f>+'(2) Presupuesto de la Conexión'!F153*1.12</f>
        <v>1979.7379840000006</v>
      </c>
      <c r="G156" s="927">
        <f>+'(2) Presupuesto de la Conexión'!G153*1.12</f>
        <v>1820.6267520000001</v>
      </c>
      <c r="H156" s="927">
        <f>+'(2) Presupuesto de la Conexión'!H153*1.12</f>
        <v>2014.9395840000002</v>
      </c>
      <c r="I156" s="701"/>
      <c r="J156" s="701"/>
      <c r="K156" s="701"/>
      <c r="L156" s="701"/>
      <c r="N156" s="700">
        <f>+F156/'(2) Presupuesto de la Conexión'!F153</f>
        <v>1.1200000000000001</v>
      </c>
      <c r="O156" s="700">
        <f>+G156/'(2) Presupuesto de la Conexión'!G153</f>
        <v>1.1200000000000001</v>
      </c>
      <c r="P156" s="700">
        <f>+H156/'(2) Presupuesto de la Conexión'!H153</f>
        <v>1.1200000000000001</v>
      </c>
      <c r="T156" s="700">
        <v>1242</v>
      </c>
      <c r="U156" s="700">
        <v>1259</v>
      </c>
      <c r="V156" s="700">
        <v>1457</v>
      </c>
      <c r="X156" s="700">
        <f t="shared" si="5"/>
        <v>1</v>
      </c>
      <c r="Y156" s="700">
        <f t="shared" si="5"/>
        <v>1</v>
      </c>
      <c r="Z156" s="700">
        <f t="shared" si="5"/>
        <v>1</v>
      </c>
    </row>
    <row r="157" spans="2:26">
      <c r="B157" s="769"/>
      <c r="C157" s="770"/>
      <c r="D157" s="771" t="s">
        <v>176</v>
      </c>
      <c r="E157" s="768" t="s">
        <v>182</v>
      </c>
      <c r="F157" s="927">
        <f>+'(2) Presupuesto de la Conexión'!F154*1.12</f>
        <v>8268.1518080000005</v>
      </c>
      <c r="G157" s="927">
        <f>+'(2) Presupuesto de la Conexión'!G154*1.12</f>
        <v>7366.9908480000013</v>
      </c>
      <c r="H157" s="927">
        <f>+'(2) Presupuesto de la Conexión'!H154*1.12</f>
        <v>7911.9116160000021</v>
      </c>
      <c r="I157" s="701"/>
      <c r="J157" s="701"/>
      <c r="K157" s="701"/>
      <c r="L157" s="701"/>
      <c r="N157" s="700">
        <f>+F157/'(2) Presupuesto de la Conexión'!F154</f>
        <v>1.1200000000000001</v>
      </c>
      <c r="O157" s="700">
        <f>+G157/'(2) Presupuesto de la Conexión'!G154</f>
        <v>1.1200000000000001</v>
      </c>
      <c r="P157" s="700">
        <f>+H157/'(2) Presupuesto de la Conexión'!H154</f>
        <v>1.1200000000000001</v>
      </c>
      <c r="T157" s="700">
        <v>4877</v>
      </c>
      <c r="U157" s="700">
        <v>4385</v>
      </c>
      <c r="V157" s="700">
        <v>4682</v>
      </c>
      <c r="X157" s="700">
        <f t="shared" si="5"/>
        <v>1</v>
      </c>
      <c r="Y157" s="700">
        <f t="shared" si="5"/>
        <v>1</v>
      </c>
      <c r="Z157" s="700">
        <f t="shared" si="5"/>
        <v>1</v>
      </c>
    </row>
    <row r="158" spans="2:26">
      <c r="B158" s="777"/>
      <c r="C158" s="778" t="s">
        <v>2</v>
      </c>
      <c r="D158" s="775" t="s">
        <v>72</v>
      </c>
      <c r="E158" s="768" t="s">
        <v>183</v>
      </c>
      <c r="F158" s="927">
        <f>+'(2) Presupuesto de la Conexión'!F155*1.12</f>
        <v>21740.508160000005</v>
      </c>
      <c r="G158" s="927">
        <f>+'(2) Presupuesto de la Conexión'!G155*1.12</f>
        <v>22766.986816000004</v>
      </c>
      <c r="H158" s="927">
        <f>+'(2) Presupuesto de la Conexión'!H155*1.12</f>
        <v>29191.982848000003</v>
      </c>
      <c r="I158" s="701"/>
      <c r="J158" s="701"/>
      <c r="K158" s="701"/>
      <c r="L158" s="701"/>
      <c r="N158" s="700">
        <f>+F158/'(2) Presupuesto de la Conexión'!F155</f>
        <v>1.1200000000000001</v>
      </c>
      <c r="O158" s="700">
        <f>+G158/'(2) Presupuesto de la Conexión'!G155</f>
        <v>1.1200000000000001</v>
      </c>
      <c r="P158" s="700">
        <f>+H158/'(2) Presupuesto de la Conexión'!H155</f>
        <v>1.1200000000000001</v>
      </c>
      <c r="T158" s="700">
        <v>13706</v>
      </c>
      <c r="U158" s="700">
        <v>14291</v>
      </c>
      <c r="V158" s="700">
        <v>18430</v>
      </c>
      <c r="X158" s="700">
        <f t="shared" si="5"/>
        <v>1</v>
      </c>
      <c r="Y158" s="700">
        <f t="shared" si="5"/>
        <v>1</v>
      </c>
      <c r="Z158" s="700">
        <f t="shared" si="5"/>
        <v>1</v>
      </c>
    </row>
    <row r="159" spans="2:26">
      <c r="B159" s="777"/>
      <c r="C159" s="779"/>
      <c r="D159" s="775" t="s">
        <v>176</v>
      </c>
      <c r="E159" s="768" t="s">
        <v>183</v>
      </c>
      <c r="F159" s="927">
        <f>+'(2) Presupuesto de la Conexión'!F156*1.12</f>
        <v>34879.153344000006</v>
      </c>
      <c r="G159" s="927">
        <f>+'(2) Presupuesto de la Conexión'!G156*1.12</f>
        <v>36022.501312000008</v>
      </c>
      <c r="H159" s="927">
        <f>+'(2) Presupuesto de la Conexión'!H156*1.12</f>
        <v>29038.503872000008</v>
      </c>
      <c r="I159" s="701"/>
      <c r="J159" s="701"/>
      <c r="K159" s="701"/>
      <c r="L159" s="701"/>
      <c r="N159" s="700">
        <f>+F159/'(2) Presupuesto de la Conexión'!F156</f>
        <v>1.1200000000000001</v>
      </c>
      <c r="O159" s="700">
        <f>+G159/'(2) Presupuesto de la Conexión'!G156</f>
        <v>1.1200000000000001</v>
      </c>
      <c r="P159" s="700">
        <f>+H159/'(2) Presupuesto de la Conexión'!H156</f>
        <v>1.1200000000000001</v>
      </c>
      <c r="T159" s="700">
        <v>21411</v>
      </c>
      <c r="U159" s="700">
        <v>22080</v>
      </c>
      <c r="V159" s="700">
        <v>18323</v>
      </c>
      <c r="X159" s="700">
        <f t="shared" si="5"/>
        <v>1</v>
      </c>
      <c r="Y159" s="700">
        <f t="shared" si="5"/>
        <v>1</v>
      </c>
      <c r="Z159" s="700">
        <f t="shared" si="5"/>
        <v>1</v>
      </c>
    </row>
    <row r="160" spans="2:26">
      <c r="B160" s="783" t="s">
        <v>114</v>
      </c>
      <c r="C160" s="784" t="s">
        <v>1</v>
      </c>
      <c r="D160" s="785"/>
      <c r="E160" s="768" t="s">
        <v>115</v>
      </c>
      <c r="F160" s="927">
        <f>+'(2) Presupuesto de la Conexión'!F157*1.12</f>
        <v>1151.7963520000001</v>
      </c>
      <c r="G160" s="927">
        <f>+'(2) Presupuesto de la Conexión'!G157*1.12</f>
        <v>1226.4237440000002</v>
      </c>
      <c r="H160" s="927">
        <f>+'(2) Presupuesto de la Conexión'!H157*1.12</f>
        <v>1548.8704000000002</v>
      </c>
      <c r="I160" s="701"/>
      <c r="J160" s="701"/>
      <c r="K160" s="701"/>
      <c r="L160" s="701"/>
      <c r="N160" s="700">
        <f>+F160/'(2) Presupuesto de la Conexión'!F157</f>
        <v>1.1200000000000001</v>
      </c>
      <c r="O160" s="700">
        <f>+G160/'(2) Presupuesto de la Conexión'!G157</f>
        <v>1.1200000000000001</v>
      </c>
      <c r="P160" s="700">
        <f>+H160/'(2) Presupuesto de la Conexión'!H157</f>
        <v>1.1200000000000001</v>
      </c>
      <c r="T160" s="700">
        <v>919</v>
      </c>
      <c r="U160" s="700">
        <v>997</v>
      </c>
      <c r="V160" s="700">
        <v>1121</v>
      </c>
      <c r="X160" s="700">
        <f t="shared" si="5"/>
        <v>1</v>
      </c>
      <c r="Y160" s="700">
        <f t="shared" si="5"/>
        <v>1</v>
      </c>
      <c r="Z160" s="700">
        <f t="shared" si="5"/>
        <v>1</v>
      </c>
    </row>
    <row r="161" spans="2:28">
      <c r="B161" s="786"/>
      <c r="C161" s="784" t="s">
        <v>2</v>
      </c>
      <c r="D161" s="785"/>
      <c r="E161" s="768" t="s">
        <v>116</v>
      </c>
      <c r="F161" s="927">
        <f>+'(2) Presupuesto de la Conexión'!F158*1.12</f>
        <v>1831.8912640000003</v>
      </c>
      <c r="G161" s="927">
        <f>+'(2) Presupuesto de la Conexión'!G158*1.12</f>
        <v>2217.7008000000005</v>
      </c>
      <c r="H161" s="927">
        <f>+'(2) Presupuesto de la Conexión'!H158*1.12</f>
        <v>2503.5377920000005</v>
      </c>
      <c r="I161" s="701"/>
      <c r="J161" s="701"/>
      <c r="K161" s="701"/>
      <c r="L161" s="701"/>
      <c r="N161" s="700">
        <f>+F161/'(2) Presupuesto de la Conexión'!F158</f>
        <v>1.1200000000000001</v>
      </c>
      <c r="O161" s="700">
        <f>+G161/'(2) Presupuesto de la Conexión'!G158</f>
        <v>1.1200000000000001</v>
      </c>
      <c r="P161" s="700">
        <f>+H161/'(2) Presupuesto de la Conexión'!H158</f>
        <v>1.1200000000000001</v>
      </c>
      <c r="T161" s="700">
        <v>1615</v>
      </c>
      <c r="U161" s="700">
        <v>1974</v>
      </c>
      <c r="V161" s="700">
        <v>2241</v>
      </c>
      <c r="X161" s="700">
        <f t="shared" si="5"/>
        <v>1</v>
      </c>
      <c r="Y161" s="700">
        <f t="shared" si="5"/>
        <v>1</v>
      </c>
      <c r="Z161" s="700">
        <f t="shared" si="5"/>
        <v>1</v>
      </c>
    </row>
    <row r="162" spans="2:28">
      <c r="B162" s="783" t="s">
        <v>117</v>
      </c>
      <c r="C162" s="784" t="s">
        <v>118</v>
      </c>
      <c r="D162" s="785"/>
      <c r="E162" s="768" t="s">
        <v>119</v>
      </c>
      <c r="F162" s="927">
        <f>+'(2) Presupuesto de la Conexión'!F159*1.12</f>
        <v>74.627392000000015</v>
      </c>
      <c r="G162" s="927">
        <f>+'(2) Presupuesto de la Conexión'!G159*1.12</f>
        <v>74.627392000000015</v>
      </c>
      <c r="H162" s="927">
        <f>+'(2) Presupuesto de la Conexión'!H159*1.12</f>
        <v>74.627392000000015</v>
      </c>
      <c r="I162" s="701"/>
      <c r="J162" s="701"/>
      <c r="K162" s="701"/>
      <c r="L162" s="701"/>
      <c r="N162" s="700">
        <f>+F162/'(2) Presupuesto de la Conexión'!F159</f>
        <v>1.1200000000000001</v>
      </c>
      <c r="O162" s="700">
        <f>+G162/'(2) Presupuesto de la Conexión'!G159</f>
        <v>1.1200000000000001</v>
      </c>
      <c r="P162" s="700">
        <f>+H162/'(2) Presupuesto de la Conexión'!H159</f>
        <v>1.1200000000000001</v>
      </c>
      <c r="T162" s="700">
        <v>37</v>
      </c>
      <c r="U162" s="700">
        <v>37</v>
      </c>
      <c r="V162" s="700">
        <v>37</v>
      </c>
      <c r="X162" s="700">
        <f t="shared" si="5"/>
        <v>1</v>
      </c>
      <c r="Y162" s="700">
        <f t="shared" si="5"/>
        <v>1</v>
      </c>
      <c r="Z162" s="700">
        <f t="shared" si="5"/>
        <v>1</v>
      </c>
    </row>
    <row r="163" spans="2:28" ht="15">
      <c r="B163" s="783" t="s">
        <v>405</v>
      </c>
      <c r="C163" s="784" t="s">
        <v>118</v>
      </c>
      <c r="D163" s="785"/>
      <c r="E163" s="768" t="s">
        <v>119</v>
      </c>
      <c r="F163" s="927">
        <f>+'(2) Presupuesto de la Conexión'!F160*1.12</f>
        <v>181.64025600000005</v>
      </c>
      <c r="G163" s="927">
        <f>+'(2) Presupuesto de la Conexión'!G160*1.12</f>
        <v>181.64025600000005</v>
      </c>
      <c r="H163" s="927">
        <f>+'(2) Presupuesto de la Conexión'!H160*1.12</f>
        <v>181.64025600000005</v>
      </c>
      <c r="I163" s="701"/>
      <c r="J163" s="701"/>
      <c r="K163" s="701"/>
      <c r="L163" s="701"/>
      <c r="N163" s="700">
        <f>+F163/'(2) Presupuesto de la Conexión'!F160</f>
        <v>1.1200000000000001</v>
      </c>
      <c r="O163" s="700">
        <f>+G163/'(2) Presupuesto de la Conexión'!G160</f>
        <v>1.1200000000000001</v>
      </c>
      <c r="P163" s="700">
        <f>+H163/'(2) Presupuesto de la Conexión'!H160</f>
        <v>1.1200000000000001</v>
      </c>
      <c r="T163" s="700">
        <v>104</v>
      </c>
      <c r="U163" s="700">
        <v>104</v>
      </c>
      <c r="V163" s="700">
        <v>104</v>
      </c>
      <c r="X163" s="700">
        <f t="shared" si="5"/>
        <v>1</v>
      </c>
      <c r="Y163" s="700">
        <f t="shared" si="5"/>
        <v>1</v>
      </c>
      <c r="Z163" s="700">
        <f t="shared" si="5"/>
        <v>1</v>
      </c>
    </row>
    <row r="164" spans="2:28">
      <c r="B164" s="787" t="s">
        <v>95</v>
      </c>
      <c r="C164" s="784" t="s">
        <v>1</v>
      </c>
      <c r="D164" s="785"/>
      <c r="E164" s="768" t="s">
        <v>120</v>
      </c>
      <c r="F164" s="927">
        <f>+'(2) Presupuesto de la Conexión'!F161*1.12</f>
        <v>388.62566400000009</v>
      </c>
      <c r="G164" s="927">
        <f>+'(2) Presupuesto de la Conexión'!G161*1.12</f>
        <v>388.62566400000009</v>
      </c>
      <c r="H164" s="927">
        <f>+'(2) Presupuesto de la Conexión'!H161*1.12</f>
        <v>388.62566400000009</v>
      </c>
      <c r="I164" s="701"/>
      <c r="J164" s="701"/>
      <c r="K164" s="701"/>
      <c r="L164" s="701"/>
      <c r="N164" s="700">
        <f>+F164/'(2) Presupuesto de la Conexión'!F161</f>
        <v>1.1200000000000001</v>
      </c>
      <c r="O164" s="700">
        <f>+G164/'(2) Presupuesto de la Conexión'!G161</f>
        <v>1.1200000000000001</v>
      </c>
      <c r="P164" s="700">
        <f>+H164/'(2) Presupuesto de la Conexión'!H161</f>
        <v>1.1200000000000001</v>
      </c>
      <c r="T164" s="700">
        <v>247</v>
      </c>
      <c r="U164" s="700">
        <v>247</v>
      </c>
      <c r="V164" s="700">
        <v>247</v>
      </c>
      <c r="X164" s="700">
        <f t="shared" si="5"/>
        <v>1</v>
      </c>
      <c r="Y164" s="700">
        <f t="shared" si="5"/>
        <v>1</v>
      </c>
      <c r="Z164" s="700">
        <f t="shared" si="5"/>
        <v>1</v>
      </c>
    </row>
    <row r="165" spans="2:28">
      <c r="B165" s="783" t="s">
        <v>121</v>
      </c>
      <c r="C165" s="788" t="s">
        <v>1</v>
      </c>
      <c r="D165" s="789"/>
      <c r="E165" s="790" t="s">
        <v>122</v>
      </c>
      <c r="F165" s="927">
        <f>+'(2) Presupuesto de la Conexión'!F162*1.12</f>
        <v>661.7900800000001</v>
      </c>
      <c r="G165" s="927">
        <f>+'(2) Presupuesto de la Conexión'!G162*1.12</f>
        <v>661.7900800000001</v>
      </c>
      <c r="H165" s="927">
        <f>+'(2) Presupuesto de la Conexión'!H162*1.12</f>
        <v>661.7900800000001</v>
      </c>
      <c r="I165" s="701"/>
      <c r="J165" s="701"/>
      <c r="K165" s="701"/>
      <c r="L165" s="701"/>
      <c r="N165" s="700">
        <f>+F165/'(2) Presupuesto de la Conexión'!F162</f>
        <v>1.1200000000000001</v>
      </c>
      <c r="O165" s="700">
        <f>+G165/'(2) Presupuesto de la Conexión'!G162</f>
        <v>1.1200000000000001</v>
      </c>
      <c r="P165" s="700">
        <f>+H165/'(2) Presupuesto de la Conexión'!H162</f>
        <v>1.1200000000000001</v>
      </c>
      <c r="T165" s="700">
        <v>388</v>
      </c>
      <c r="U165" s="700">
        <v>388</v>
      </c>
      <c r="V165" s="700">
        <v>388</v>
      </c>
      <c r="X165" s="700">
        <f t="shared" si="5"/>
        <v>1</v>
      </c>
      <c r="Y165" s="700">
        <f t="shared" si="5"/>
        <v>1</v>
      </c>
      <c r="Z165" s="700">
        <f t="shared" si="5"/>
        <v>1</v>
      </c>
    </row>
    <row r="166" spans="2:28">
      <c r="B166" s="791"/>
      <c r="C166" s="792"/>
      <c r="D166" s="793"/>
      <c r="E166" s="790" t="s">
        <v>123</v>
      </c>
      <c r="F166" s="927">
        <f>+'(2) Presupuesto de la Conexión'!F163*1.12</f>
        <v>215.43379200000004</v>
      </c>
      <c r="G166" s="927">
        <f>+'(2) Presupuesto de la Conexión'!G163*1.12</f>
        <v>215.43379200000004</v>
      </c>
      <c r="H166" s="927">
        <f>+'(2) Presupuesto de la Conexión'!H163*1.12</f>
        <v>215.43379200000004</v>
      </c>
      <c r="I166" s="701"/>
      <c r="J166" s="701"/>
      <c r="K166" s="701"/>
      <c r="L166" s="701"/>
      <c r="N166" s="700">
        <f>+F166/'(2) Presupuesto de la Conexión'!F163</f>
        <v>1.1200000000000001</v>
      </c>
      <c r="O166" s="700">
        <f>+G166/'(2) Presupuesto de la Conexión'!G163</f>
        <v>1.1200000000000001</v>
      </c>
      <c r="P166" s="700">
        <f>+H166/'(2) Presupuesto de la Conexión'!H163</f>
        <v>1.1200000000000001</v>
      </c>
      <c r="T166" s="700">
        <v>128</v>
      </c>
      <c r="U166" s="700">
        <v>128</v>
      </c>
      <c r="V166" s="700">
        <v>128</v>
      </c>
      <c r="X166" s="700">
        <f t="shared" si="5"/>
        <v>1</v>
      </c>
      <c r="Y166" s="700">
        <f t="shared" si="5"/>
        <v>1</v>
      </c>
      <c r="Z166" s="700">
        <f t="shared" si="5"/>
        <v>1</v>
      </c>
      <c r="AA166" s="700">
        <f>+SUM(X137:Z166)</f>
        <v>90</v>
      </c>
      <c r="AB166" s="700" t="b">
        <f>+IF(AA166=0,"ok")</f>
        <v>0</v>
      </c>
    </row>
    <row r="167" spans="2:28"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</row>
    <row r="168" spans="2:28">
      <c r="B168" s="701"/>
      <c r="C168" s="701"/>
      <c r="D168" s="701"/>
      <c r="E168" s="701"/>
      <c r="F168" s="701"/>
      <c r="G168" s="701"/>
      <c r="H168" s="701"/>
      <c r="I168" s="701"/>
      <c r="J168" s="701"/>
      <c r="K168" s="701"/>
      <c r="L168" s="701"/>
    </row>
    <row r="169" spans="2:28" ht="15.75">
      <c r="B169" s="740" t="s">
        <v>457</v>
      </c>
      <c r="C169" s="794"/>
      <c r="D169" s="794"/>
      <c r="E169" s="701"/>
      <c r="F169" s="701"/>
      <c r="G169" s="701"/>
      <c r="H169" s="701"/>
      <c r="I169" s="701"/>
      <c r="J169" s="701"/>
      <c r="K169" s="701"/>
      <c r="L169" s="701"/>
    </row>
    <row r="170" spans="2:28">
      <c r="B170" s="794"/>
      <c r="C170" s="794"/>
      <c r="D170" s="794"/>
      <c r="E170" s="701"/>
      <c r="F170" s="701"/>
      <c r="G170" s="701"/>
      <c r="H170" s="701"/>
      <c r="I170" s="701"/>
      <c r="J170" s="701"/>
      <c r="K170" s="701"/>
      <c r="L170" s="701"/>
    </row>
    <row r="171" spans="2:28">
      <c r="B171" s="795" t="s">
        <v>50</v>
      </c>
      <c r="C171" s="795" t="s">
        <v>92</v>
      </c>
      <c r="D171" s="764" t="s">
        <v>93</v>
      </c>
      <c r="E171" s="701"/>
      <c r="F171" s="701"/>
      <c r="G171" s="701"/>
      <c r="H171" s="701"/>
      <c r="I171" s="701"/>
      <c r="J171" s="701"/>
      <c r="K171" s="701"/>
      <c r="L171" s="701"/>
    </row>
    <row r="172" spans="2:28" ht="15">
      <c r="B172" s="796" t="s">
        <v>94</v>
      </c>
      <c r="C172" s="762" t="s">
        <v>406</v>
      </c>
      <c r="D172" s="924">
        <f>+'(2) Presupuesto de la Conexión'!D169*1.12</f>
        <v>158.52748800000003</v>
      </c>
      <c r="E172" s="701"/>
      <c r="F172" s="701"/>
      <c r="G172" s="701"/>
      <c r="H172" s="701"/>
      <c r="I172" s="701"/>
      <c r="J172" s="701"/>
      <c r="K172" s="701"/>
      <c r="L172" s="701"/>
      <c r="N172" s="700">
        <f>+D172/'(2) Presupuesto de la Conexión'!D169</f>
        <v>1.1200000000000001</v>
      </c>
      <c r="T172" s="700">
        <v>104</v>
      </c>
      <c r="V172" s="700">
        <f>+IF(T172=D172,0,1)</f>
        <v>1</v>
      </c>
    </row>
    <row r="173" spans="2:28">
      <c r="B173" s="797" t="s">
        <v>294</v>
      </c>
      <c r="C173" s="798" t="s">
        <v>92</v>
      </c>
      <c r="D173" s="924">
        <f>+'(2) Presupuesto de la Conexión'!D170*1.12</f>
        <v>221.10412800000003</v>
      </c>
      <c r="E173" s="701"/>
      <c r="F173" s="701"/>
      <c r="G173" s="701"/>
      <c r="H173" s="701"/>
      <c r="I173" s="701"/>
      <c r="J173" s="701"/>
      <c r="K173" s="701"/>
      <c r="L173" s="701"/>
      <c r="N173" s="700">
        <f>+D173/'(2) Presupuesto de la Conexión'!D170</f>
        <v>1.1200000000000001</v>
      </c>
      <c r="T173" s="700">
        <v>168</v>
      </c>
      <c r="V173" s="700">
        <f>+IF(T173=D173,0,1)</f>
        <v>1</v>
      </c>
    </row>
    <row r="174" spans="2:28">
      <c r="B174" s="797" t="s">
        <v>295</v>
      </c>
      <c r="C174" s="798" t="s">
        <v>92</v>
      </c>
      <c r="D174" s="924">
        <f>+'(2) Presupuesto de la Conexión'!D171*1.12</f>
        <v>244.74419200000003</v>
      </c>
      <c r="E174" s="701"/>
      <c r="F174" s="701"/>
      <c r="G174" s="701"/>
      <c r="H174" s="701"/>
      <c r="I174" s="701"/>
      <c r="J174" s="701"/>
      <c r="K174" s="701"/>
      <c r="L174" s="701"/>
      <c r="N174" s="700">
        <f>+D174/'(2) Presupuesto de la Conexión'!D171</f>
        <v>1.1200000000000001</v>
      </c>
      <c r="T174" s="700">
        <v>205</v>
      </c>
      <c r="V174" s="700">
        <f>+IF(T174=D174,0,1)</f>
        <v>1</v>
      </c>
    </row>
    <row r="175" spans="2:28">
      <c r="B175" s="797" t="s">
        <v>96</v>
      </c>
      <c r="C175" s="798" t="s">
        <v>92</v>
      </c>
      <c r="D175" s="924">
        <f>+'(2) Presupuesto de la Conexión'!D172*1.12</f>
        <v>111.24736000000001</v>
      </c>
      <c r="E175" s="701"/>
      <c r="F175" s="701"/>
      <c r="G175" s="701"/>
      <c r="H175" s="701"/>
      <c r="I175" s="701"/>
      <c r="J175" s="701"/>
      <c r="K175" s="701"/>
      <c r="L175" s="701"/>
      <c r="N175" s="700">
        <f>+D175/'(2) Presupuesto de la Conexión'!D172</f>
        <v>1.1200000000000001</v>
      </c>
      <c r="T175" s="700">
        <v>145</v>
      </c>
      <c r="V175" s="700">
        <f>+IF(T175=D175,0,1)</f>
        <v>1</v>
      </c>
    </row>
    <row r="176" spans="2:28">
      <c r="B176" s="797" t="s">
        <v>97</v>
      </c>
      <c r="C176" s="798" t="s">
        <v>92</v>
      </c>
      <c r="D176" s="924">
        <f>+'(2) Presupuesto de la Conexión'!D173*1.12</f>
        <v>175.21459200000001</v>
      </c>
      <c r="E176" s="701"/>
      <c r="F176" s="701"/>
      <c r="G176" s="701"/>
      <c r="H176" s="701"/>
      <c r="I176" s="701"/>
      <c r="J176" s="701"/>
      <c r="K176" s="701"/>
      <c r="L176" s="701"/>
      <c r="N176" s="700">
        <f>+D176/'(2) Presupuesto de la Conexión'!D173</f>
        <v>1.1200000000000001</v>
      </c>
      <c r="T176" s="700">
        <v>206</v>
      </c>
      <c r="V176" s="700">
        <f>+IF(T176=D176,0,1)</f>
        <v>1</v>
      </c>
      <c r="W176" s="737">
        <f>+SUM(V172:V176)</f>
        <v>5</v>
      </c>
      <c r="X176" s="700" t="b">
        <f>+IF(W176=0,"ok")</f>
        <v>0</v>
      </c>
    </row>
    <row r="177" spans="2:12"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</row>
  </sheetData>
  <pageMargins left="0.74803149606299213" right="0.74803149606299213" top="0.98425196850393704" bottom="0.98425196850393704" header="0.39370078740157483" footer="0.39370078740157483"/>
  <pageSetup paperSize="9" scale="42" fitToHeight="0" orientation="portrait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C000"/>
    <pageSetUpPr fitToPage="1"/>
  </sheetPr>
  <dimension ref="B2:Z133"/>
  <sheetViews>
    <sheetView zoomScale="80" zoomScaleNormal="80" workbookViewId="0">
      <selection activeCell="G21" sqref="G21"/>
    </sheetView>
  </sheetViews>
  <sheetFormatPr baseColWidth="10" defaultRowHeight="12.75"/>
  <cols>
    <col min="1" max="1" width="11.42578125" style="502"/>
    <col min="2" max="2" width="11" style="502" customWidth="1"/>
    <col min="3" max="4" width="8.140625" style="502" customWidth="1"/>
    <col min="5" max="5" width="23.5703125" style="502" customWidth="1"/>
    <col min="6" max="6" width="24" style="502" customWidth="1"/>
    <col min="7" max="7" width="11.85546875" style="502" customWidth="1"/>
    <col min="8" max="8" width="12.85546875" style="502" customWidth="1"/>
    <col min="9" max="12" width="11" style="502" customWidth="1"/>
    <col min="13" max="13" width="11.42578125" style="502"/>
    <col min="14" max="28" width="0" style="502" hidden="1" customWidth="1"/>
    <col min="29" max="245" width="11.42578125" style="502"/>
    <col min="246" max="246" width="8.85546875" style="502" customWidth="1"/>
    <col min="247" max="247" width="13.570312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256" width="8.5703125" style="502" customWidth="1"/>
    <col min="257" max="257" width="7.140625" style="502" customWidth="1"/>
    <col min="258" max="259" width="8.140625" style="502" customWidth="1"/>
    <col min="260" max="260" width="11" style="502" customWidth="1"/>
    <col min="261" max="261" width="21.28515625" style="502" customWidth="1"/>
    <col min="262" max="262" width="13.5703125" style="502" customWidth="1"/>
    <col min="263" max="268" width="11" style="502" customWidth="1"/>
    <col min="269" max="501" width="11.42578125" style="502"/>
    <col min="502" max="502" width="8.85546875" style="502" customWidth="1"/>
    <col min="503" max="503" width="13.5703125" style="502" customWidth="1"/>
    <col min="504" max="504" width="6.7109375" style="502" customWidth="1"/>
    <col min="505" max="505" width="8.140625" style="502" customWidth="1"/>
    <col min="506" max="506" width="9.7109375" style="502" customWidth="1"/>
    <col min="507" max="512" width="8.5703125" style="502" customWidth="1"/>
    <col min="513" max="513" width="7.140625" style="502" customWidth="1"/>
    <col min="514" max="515" width="8.140625" style="502" customWidth="1"/>
    <col min="516" max="516" width="11" style="502" customWidth="1"/>
    <col min="517" max="517" width="21.28515625" style="502" customWidth="1"/>
    <col min="518" max="518" width="13.5703125" style="502" customWidth="1"/>
    <col min="519" max="524" width="11" style="502" customWidth="1"/>
    <col min="525" max="757" width="11.42578125" style="502"/>
    <col min="758" max="758" width="8.85546875" style="502" customWidth="1"/>
    <col min="759" max="759" width="13.5703125" style="502" customWidth="1"/>
    <col min="760" max="760" width="6.7109375" style="502" customWidth="1"/>
    <col min="761" max="761" width="8.140625" style="502" customWidth="1"/>
    <col min="762" max="762" width="9.7109375" style="502" customWidth="1"/>
    <col min="763" max="768" width="8.5703125" style="502" customWidth="1"/>
    <col min="769" max="769" width="7.140625" style="502" customWidth="1"/>
    <col min="770" max="771" width="8.140625" style="502" customWidth="1"/>
    <col min="772" max="772" width="11" style="502" customWidth="1"/>
    <col min="773" max="773" width="21.28515625" style="502" customWidth="1"/>
    <col min="774" max="774" width="13.5703125" style="502" customWidth="1"/>
    <col min="775" max="780" width="11" style="502" customWidth="1"/>
    <col min="781" max="1013" width="11.42578125" style="502"/>
    <col min="1014" max="1014" width="8.85546875" style="502" customWidth="1"/>
    <col min="1015" max="1015" width="13.5703125" style="502" customWidth="1"/>
    <col min="1016" max="1016" width="6.7109375" style="502" customWidth="1"/>
    <col min="1017" max="1017" width="8.140625" style="502" customWidth="1"/>
    <col min="1018" max="1018" width="9.7109375" style="502" customWidth="1"/>
    <col min="1019" max="1024" width="8.5703125" style="502" customWidth="1"/>
    <col min="1025" max="1025" width="7.140625" style="502" customWidth="1"/>
    <col min="1026" max="1027" width="8.140625" style="502" customWidth="1"/>
    <col min="1028" max="1028" width="11" style="502" customWidth="1"/>
    <col min="1029" max="1029" width="21.28515625" style="502" customWidth="1"/>
    <col min="1030" max="1030" width="13.5703125" style="502" customWidth="1"/>
    <col min="1031" max="1036" width="11" style="502" customWidth="1"/>
    <col min="1037" max="1269" width="11.42578125" style="502"/>
    <col min="1270" max="1270" width="8.85546875" style="502" customWidth="1"/>
    <col min="1271" max="1271" width="13.5703125" style="502" customWidth="1"/>
    <col min="1272" max="1272" width="6.7109375" style="502" customWidth="1"/>
    <col min="1273" max="1273" width="8.140625" style="502" customWidth="1"/>
    <col min="1274" max="1274" width="9.7109375" style="502" customWidth="1"/>
    <col min="1275" max="1280" width="8.5703125" style="502" customWidth="1"/>
    <col min="1281" max="1281" width="7.140625" style="502" customWidth="1"/>
    <col min="1282" max="1283" width="8.140625" style="502" customWidth="1"/>
    <col min="1284" max="1284" width="11" style="502" customWidth="1"/>
    <col min="1285" max="1285" width="21.28515625" style="502" customWidth="1"/>
    <col min="1286" max="1286" width="13.5703125" style="502" customWidth="1"/>
    <col min="1287" max="1292" width="11" style="502" customWidth="1"/>
    <col min="1293" max="1525" width="11.42578125" style="502"/>
    <col min="1526" max="1526" width="8.85546875" style="502" customWidth="1"/>
    <col min="1527" max="1527" width="13.5703125" style="502" customWidth="1"/>
    <col min="1528" max="1528" width="6.7109375" style="502" customWidth="1"/>
    <col min="1529" max="1529" width="8.140625" style="502" customWidth="1"/>
    <col min="1530" max="1530" width="9.7109375" style="502" customWidth="1"/>
    <col min="1531" max="1536" width="8.5703125" style="502" customWidth="1"/>
    <col min="1537" max="1537" width="7.140625" style="502" customWidth="1"/>
    <col min="1538" max="1539" width="8.140625" style="502" customWidth="1"/>
    <col min="1540" max="1540" width="11" style="502" customWidth="1"/>
    <col min="1541" max="1541" width="21.28515625" style="502" customWidth="1"/>
    <col min="1542" max="1542" width="13.5703125" style="502" customWidth="1"/>
    <col min="1543" max="1548" width="11" style="502" customWidth="1"/>
    <col min="1549" max="1781" width="11.42578125" style="502"/>
    <col min="1782" max="1782" width="8.85546875" style="502" customWidth="1"/>
    <col min="1783" max="1783" width="13.5703125" style="502" customWidth="1"/>
    <col min="1784" max="1784" width="6.7109375" style="502" customWidth="1"/>
    <col min="1785" max="1785" width="8.140625" style="502" customWidth="1"/>
    <col min="1786" max="1786" width="9.7109375" style="502" customWidth="1"/>
    <col min="1787" max="1792" width="8.5703125" style="502" customWidth="1"/>
    <col min="1793" max="1793" width="7.140625" style="502" customWidth="1"/>
    <col min="1794" max="1795" width="8.140625" style="502" customWidth="1"/>
    <col min="1796" max="1796" width="11" style="502" customWidth="1"/>
    <col min="1797" max="1797" width="21.28515625" style="502" customWidth="1"/>
    <col min="1798" max="1798" width="13.5703125" style="502" customWidth="1"/>
    <col min="1799" max="1804" width="11" style="502" customWidth="1"/>
    <col min="1805" max="2037" width="11.42578125" style="502"/>
    <col min="2038" max="2038" width="8.85546875" style="502" customWidth="1"/>
    <col min="2039" max="2039" width="13.5703125" style="502" customWidth="1"/>
    <col min="2040" max="2040" width="6.7109375" style="502" customWidth="1"/>
    <col min="2041" max="2041" width="8.140625" style="502" customWidth="1"/>
    <col min="2042" max="2042" width="9.7109375" style="502" customWidth="1"/>
    <col min="2043" max="2048" width="8.5703125" style="502" customWidth="1"/>
    <col min="2049" max="2049" width="7.140625" style="502" customWidth="1"/>
    <col min="2050" max="2051" width="8.140625" style="502" customWidth="1"/>
    <col min="2052" max="2052" width="11" style="502" customWidth="1"/>
    <col min="2053" max="2053" width="21.28515625" style="502" customWidth="1"/>
    <col min="2054" max="2054" width="13.5703125" style="502" customWidth="1"/>
    <col min="2055" max="2060" width="11" style="502" customWidth="1"/>
    <col min="2061" max="2293" width="11.42578125" style="502"/>
    <col min="2294" max="2294" width="8.85546875" style="502" customWidth="1"/>
    <col min="2295" max="2295" width="13.5703125" style="502" customWidth="1"/>
    <col min="2296" max="2296" width="6.7109375" style="502" customWidth="1"/>
    <col min="2297" max="2297" width="8.140625" style="502" customWidth="1"/>
    <col min="2298" max="2298" width="9.7109375" style="502" customWidth="1"/>
    <col min="2299" max="2304" width="8.5703125" style="502" customWidth="1"/>
    <col min="2305" max="2305" width="7.140625" style="502" customWidth="1"/>
    <col min="2306" max="2307" width="8.140625" style="502" customWidth="1"/>
    <col min="2308" max="2308" width="11" style="502" customWidth="1"/>
    <col min="2309" max="2309" width="21.28515625" style="502" customWidth="1"/>
    <col min="2310" max="2310" width="13.5703125" style="502" customWidth="1"/>
    <col min="2311" max="2316" width="11" style="502" customWidth="1"/>
    <col min="2317" max="2549" width="11.42578125" style="502"/>
    <col min="2550" max="2550" width="8.85546875" style="502" customWidth="1"/>
    <col min="2551" max="2551" width="13.5703125" style="502" customWidth="1"/>
    <col min="2552" max="2552" width="6.7109375" style="502" customWidth="1"/>
    <col min="2553" max="2553" width="8.140625" style="502" customWidth="1"/>
    <col min="2554" max="2554" width="9.7109375" style="502" customWidth="1"/>
    <col min="2555" max="2560" width="8.5703125" style="502" customWidth="1"/>
    <col min="2561" max="2561" width="7.140625" style="502" customWidth="1"/>
    <col min="2562" max="2563" width="8.140625" style="502" customWidth="1"/>
    <col min="2564" max="2564" width="11" style="502" customWidth="1"/>
    <col min="2565" max="2565" width="21.28515625" style="502" customWidth="1"/>
    <col min="2566" max="2566" width="13.5703125" style="502" customWidth="1"/>
    <col min="2567" max="2572" width="11" style="502" customWidth="1"/>
    <col min="2573" max="2805" width="11.42578125" style="502"/>
    <col min="2806" max="2806" width="8.85546875" style="502" customWidth="1"/>
    <col min="2807" max="2807" width="13.5703125" style="502" customWidth="1"/>
    <col min="2808" max="2808" width="6.7109375" style="502" customWidth="1"/>
    <col min="2809" max="2809" width="8.140625" style="502" customWidth="1"/>
    <col min="2810" max="2810" width="9.7109375" style="502" customWidth="1"/>
    <col min="2811" max="2816" width="8.5703125" style="502" customWidth="1"/>
    <col min="2817" max="2817" width="7.140625" style="502" customWidth="1"/>
    <col min="2818" max="2819" width="8.140625" style="502" customWidth="1"/>
    <col min="2820" max="2820" width="11" style="502" customWidth="1"/>
    <col min="2821" max="2821" width="21.28515625" style="502" customWidth="1"/>
    <col min="2822" max="2822" width="13.5703125" style="502" customWidth="1"/>
    <col min="2823" max="2828" width="11" style="502" customWidth="1"/>
    <col min="2829" max="3061" width="11.42578125" style="502"/>
    <col min="3062" max="3062" width="8.85546875" style="502" customWidth="1"/>
    <col min="3063" max="3063" width="13.5703125" style="502" customWidth="1"/>
    <col min="3064" max="3064" width="6.7109375" style="502" customWidth="1"/>
    <col min="3065" max="3065" width="8.140625" style="502" customWidth="1"/>
    <col min="3066" max="3066" width="9.7109375" style="502" customWidth="1"/>
    <col min="3067" max="3072" width="8.5703125" style="502" customWidth="1"/>
    <col min="3073" max="3073" width="7.140625" style="502" customWidth="1"/>
    <col min="3074" max="3075" width="8.140625" style="502" customWidth="1"/>
    <col min="3076" max="3076" width="11" style="502" customWidth="1"/>
    <col min="3077" max="3077" width="21.28515625" style="502" customWidth="1"/>
    <col min="3078" max="3078" width="13.5703125" style="502" customWidth="1"/>
    <col min="3079" max="3084" width="11" style="502" customWidth="1"/>
    <col min="3085" max="3317" width="11.42578125" style="502"/>
    <col min="3318" max="3318" width="8.85546875" style="502" customWidth="1"/>
    <col min="3319" max="3319" width="13.5703125" style="502" customWidth="1"/>
    <col min="3320" max="3320" width="6.7109375" style="502" customWidth="1"/>
    <col min="3321" max="3321" width="8.140625" style="502" customWidth="1"/>
    <col min="3322" max="3322" width="9.7109375" style="502" customWidth="1"/>
    <col min="3323" max="3328" width="8.5703125" style="502" customWidth="1"/>
    <col min="3329" max="3329" width="7.140625" style="502" customWidth="1"/>
    <col min="3330" max="3331" width="8.140625" style="502" customWidth="1"/>
    <col min="3332" max="3332" width="11" style="502" customWidth="1"/>
    <col min="3333" max="3333" width="21.28515625" style="502" customWidth="1"/>
    <col min="3334" max="3334" width="13.5703125" style="502" customWidth="1"/>
    <col min="3335" max="3340" width="11" style="502" customWidth="1"/>
    <col min="3341" max="3573" width="11.42578125" style="502"/>
    <col min="3574" max="3574" width="8.85546875" style="502" customWidth="1"/>
    <col min="3575" max="3575" width="13.5703125" style="502" customWidth="1"/>
    <col min="3576" max="3576" width="6.7109375" style="502" customWidth="1"/>
    <col min="3577" max="3577" width="8.140625" style="502" customWidth="1"/>
    <col min="3578" max="3578" width="9.7109375" style="502" customWidth="1"/>
    <col min="3579" max="3584" width="8.5703125" style="502" customWidth="1"/>
    <col min="3585" max="3585" width="7.140625" style="502" customWidth="1"/>
    <col min="3586" max="3587" width="8.140625" style="502" customWidth="1"/>
    <col min="3588" max="3588" width="11" style="502" customWidth="1"/>
    <col min="3589" max="3589" width="21.28515625" style="502" customWidth="1"/>
    <col min="3590" max="3590" width="13.5703125" style="502" customWidth="1"/>
    <col min="3591" max="3596" width="11" style="502" customWidth="1"/>
    <col min="3597" max="3829" width="11.42578125" style="502"/>
    <col min="3830" max="3830" width="8.85546875" style="502" customWidth="1"/>
    <col min="3831" max="3831" width="13.5703125" style="502" customWidth="1"/>
    <col min="3832" max="3832" width="6.7109375" style="502" customWidth="1"/>
    <col min="3833" max="3833" width="8.140625" style="502" customWidth="1"/>
    <col min="3834" max="3834" width="9.7109375" style="502" customWidth="1"/>
    <col min="3835" max="3840" width="8.5703125" style="502" customWidth="1"/>
    <col min="3841" max="3841" width="7.140625" style="502" customWidth="1"/>
    <col min="3842" max="3843" width="8.140625" style="502" customWidth="1"/>
    <col min="3844" max="3844" width="11" style="502" customWidth="1"/>
    <col min="3845" max="3845" width="21.28515625" style="502" customWidth="1"/>
    <col min="3846" max="3846" width="13.5703125" style="502" customWidth="1"/>
    <col min="3847" max="3852" width="11" style="502" customWidth="1"/>
    <col min="3853" max="4085" width="11.42578125" style="502"/>
    <col min="4086" max="4086" width="8.85546875" style="502" customWidth="1"/>
    <col min="4087" max="4087" width="13.5703125" style="502" customWidth="1"/>
    <col min="4088" max="4088" width="6.7109375" style="502" customWidth="1"/>
    <col min="4089" max="4089" width="8.140625" style="502" customWidth="1"/>
    <col min="4090" max="4090" width="9.7109375" style="502" customWidth="1"/>
    <col min="4091" max="4096" width="8.5703125" style="502" customWidth="1"/>
    <col min="4097" max="4097" width="7.140625" style="502" customWidth="1"/>
    <col min="4098" max="4099" width="8.140625" style="502" customWidth="1"/>
    <col min="4100" max="4100" width="11" style="502" customWidth="1"/>
    <col min="4101" max="4101" width="21.28515625" style="502" customWidth="1"/>
    <col min="4102" max="4102" width="13.5703125" style="502" customWidth="1"/>
    <col min="4103" max="4108" width="11" style="502" customWidth="1"/>
    <col min="4109" max="4341" width="11.42578125" style="502"/>
    <col min="4342" max="4342" width="8.85546875" style="502" customWidth="1"/>
    <col min="4343" max="4343" width="13.5703125" style="502" customWidth="1"/>
    <col min="4344" max="4344" width="6.7109375" style="502" customWidth="1"/>
    <col min="4345" max="4345" width="8.140625" style="502" customWidth="1"/>
    <col min="4346" max="4346" width="9.7109375" style="502" customWidth="1"/>
    <col min="4347" max="4352" width="8.5703125" style="502" customWidth="1"/>
    <col min="4353" max="4353" width="7.140625" style="502" customWidth="1"/>
    <col min="4354" max="4355" width="8.140625" style="502" customWidth="1"/>
    <col min="4356" max="4356" width="11" style="502" customWidth="1"/>
    <col min="4357" max="4357" width="21.28515625" style="502" customWidth="1"/>
    <col min="4358" max="4358" width="13.5703125" style="502" customWidth="1"/>
    <col min="4359" max="4364" width="11" style="502" customWidth="1"/>
    <col min="4365" max="4597" width="11.42578125" style="502"/>
    <col min="4598" max="4598" width="8.85546875" style="502" customWidth="1"/>
    <col min="4599" max="4599" width="13.5703125" style="502" customWidth="1"/>
    <col min="4600" max="4600" width="6.7109375" style="502" customWidth="1"/>
    <col min="4601" max="4601" width="8.140625" style="502" customWidth="1"/>
    <col min="4602" max="4602" width="9.7109375" style="502" customWidth="1"/>
    <col min="4603" max="4608" width="8.5703125" style="502" customWidth="1"/>
    <col min="4609" max="4609" width="7.140625" style="502" customWidth="1"/>
    <col min="4610" max="4611" width="8.140625" style="502" customWidth="1"/>
    <col min="4612" max="4612" width="11" style="502" customWidth="1"/>
    <col min="4613" max="4613" width="21.28515625" style="502" customWidth="1"/>
    <col min="4614" max="4614" width="13.5703125" style="502" customWidth="1"/>
    <col min="4615" max="4620" width="11" style="502" customWidth="1"/>
    <col min="4621" max="4853" width="11.42578125" style="502"/>
    <col min="4854" max="4854" width="8.85546875" style="502" customWidth="1"/>
    <col min="4855" max="4855" width="13.5703125" style="502" customWidth="1"/>
    <col min="4856" max="4856" width="6.7109375" style="502" customWidth="1"/>
    <col min="4857" max="4857" width="8.140625" style="502" customWidth="1"/>
    <col min="4858" max="4858" width="9.7109375" style="502" customWidth="1"/>
    <col min="4859" max="4864" width="8.5703125" style="502" customWidth="1"/>
    <col min="4865" max="4865" width="7.140625" style="502" customWidth="1"/>
    <col min="4866" max="4867" width="8.140625" style="502" customWidth="1"/>
    <col min="4868" max="4868" width="11" style="502" customWidth="1"/>
    <col min="4869" max="4869" width="21.28515625" style="502" customWidth="1"/>
    <col min="4870" max="4870" width="13.5703125" style="502" customWidth="1"/>
    <col min="4871" max="4876" width="11" style="502" customWidth="1"/>
    <col min="4877" max="5109" width="11.42578125" style="502"/>
    <col min="5110" max="5110" width="8.85546875" style="502" customWidth="1"/>
    <col min="5111" max="5111" width="13.5703125" style="502" customWidth="1"/>
    <col min="5112" max="5112" width="6.7109375" style="502" customWidth="1"/>
    <col min="5113" max="5113" width="8.140625" style="502" customWidth="1"/>
    <col min="5114" max="5114" width="9.7109375" style="502" customWidth="1"/>
    <col min="5115" max="5120" width="8.5703125" style="502" customWidth="1"/>
    <col min="5121" max="5121" width="7.140625" style="502" customWidth="1"/>
    <col min="5122" max="5123" width="8.140625" style="502" customWidth="1"/>
    <col min="5124" max="5124" width="11" style="502" customWidth="1"/>
    <col min="5125" max="5125" width="21.28515625" style="502" customWidth="1"/>
    <col min="5126" max="5126" width="13.5703125" style="502" customWidth="1"/>
    <col min="5127" max="5132" width="11" style="502" customWidth="1"/>
    <col min="5133" max="5365" width="11.42578125" style="502"/>
    <col min="5366" max="5366" width="8.85546875" style="502" customWidth="1"/>
    <col min="5367" max="5367" width="13.5703125" style="502" customWidth="1"/>
    <col min="5368" max="5368" width="6.7109375" style="502" customWidth="1"/>
    <col min="5369" max="5369" width="8.140625" style="502" customWidth="1"/>
    <col min="5370" max="5370" width="9.7109375" style="502" customWidth="1"/>
    <col min="5371" max="5376" width="8.5703125" style="502" customWidth="1"/>
    <col min="5377" max="5377" width="7.140625" style="502" customWidth="1"/>
    <col min="5378" max="5379" width="8.140625" style="502" customWidth="1"/>
    <col min="5380" max="5380" width="11" style="502" customWidth="1"/>
    <col min="5381" max="5381" width="21.28515625" style="502" customWidth="1"/>
    <col min="5382" max="5382" width="13.5703125" style="502" customWidth="1"/>
    <col min="5383" max="5388" width="11" style="502" customWidth="1"/>
    <col min="5389" max="5621" width="11.42578125" style="502"/>
    <col min="5622" max="5622" width="8.85546875" style="502" customWidth="1"/>
    <col min="5623" max="5623" width="13.5703125" style="502" customWidth="1"/>
    <col min="5624" max="5624" width="6.7109375" style="502" customWidth="1"/>
    <col min="5625" max="5625" width="8.140625" style="502" customWidth="1"/>
    <col min="5626" max="5626" width="9.7109375" style="502" customWidth="1"/>
    <col min="5627" max="5632" width="8.5703125" style="502" customWidth="1"/>
    <col min="5633" max="5633" width="7.140625" style="502" customWidth="1"/>
    <col min="5634" max="5635" width="8.140625" style="502" customWidth="1"/>
    <col min="5636" max="5636" width="11" style="502" customWidth="1"/>
    <col min="5637" max="5637" width="21.28515625" style="502" customWidth="1"/>
    <col min="5638" max="5638" width="13.5703125" style="502" customWidth="1"/>
    <col min="5639" max="5644" width="11" style="502" customWidth="1"/>
    <col min="5645" max="5877" width="11.42578125" style="502"/>
    <col min="5878" max="5878" width="8.85546875" style="502" customWidth="1"/>
    <col min="5879" max="5879" width="13.5703125" style="502" customWidth="1"/>
    <col min="5880" max="5880" width="6.7109375" style="502" customWidth="1"/>
    <col min="5881" max="5881" width="8.140625" style="502" customWidth="1"/>
    <col min="5882" max="5882" width="9.7109375" style="502" customWidth="1"/>
    <col min="5883" max="5888" width="8.5703125" style="502" customWidth="1"/>
    <col min="5889" max="5889" width="7.140625" style="502" customWidth="1"/>
    <col min="5890" max="5891" width="8.140625" style="502" customWidth="1"/>
    <col min="5892" max="5892" width="11" style="502" customWidth="1"/>
    <col min="5893" max="5893" width="21.28515625" style="502" customWidth="1"/>
    <col min="5894" max="5894" width="13.5703125" style="502" customWidth="1"/>
    <col min="5895" max="5900" width="11" style="502" customWidth="1"/>
    <col min="5901" max="6133" width="11.42578125" style="502"/>
    <col min="6134" max="6134" width="8.85546875" style="502" customWidth="1"/>
    <col min="6135" max="6135" width="13.5703125" style="502" customWidth="1"/>
    <col min="6136" max="6136" width="6.7109375" style="502" customWidth="1"/>
    <col min="6137" max="6137" width="8.140625" style="502" customWidth="1"/>
    <col min="6138" max="6138" width="9.7109375" style="502" customWidth="1"/>
    <col min="6139" max="6144" width="8.5703125" style="502" customWidth="1"/>
    <col min="6145" max="6145" width="7.140625" style="502" customWidth="1"/>
    <col min="6146" max="6147" width="8.140625" style="502" customWidth="1"/>
    <col min="6148" max="6148" width="11" style="502" customWidth="1"/>
    <col min="6149" max="6149" width="21.28515625" style="502" customWidth="1"/>
    <col min="6150" max="6150" width="13.5703125" style="502" customWidth="1"/>
    <col min="6151" max="6156" width="11" style="502" customWidth="1"/>
    <col min="6157" max="6389" width="11.42578125" style="502"/>
    <col min="6390" max="6390" width="8.85546875" style="502" customWidth="1"/>
    <col min="6391" max="6391" width="13.5703125" style="502" customWidth="1"/>
    <col min="6392" max="6392" width="6.7109375" style="502" customWidth="1"/>
    <col min="6393" max="6393" width="8.140625" style="502" customWidth="1"/>
    <col min="6394" max="6394" width="9.7109375" style="502" customWidth="1"/>
    <col min="6395" max="6400" width="8.5703125" style="502" customWidth="1"/>
    <col min="6401" max="6401" width="7.140625" style="502" customWidth="1"/>
    <col min="6402" max="6403" width="8.140625" style="502" customWidth="1"/>
    <col min="6404" max="6404" width="11" style="502" customWidth="1"/>
    <col min="6405" max="6405" width="21.28515625" style="502" customWidth="1"/>
    <col min="6406" max="6406" width="13.5703125" style="502" customWidth="1"/>
    <col min="6407" max="6412" width="11" style="502" customWidth="1"/>
    <col min="6413" max="6645" width="11.42578125" style="502"/>
    <col min="6646" max="6646" width="8.85546875" style="502" customWidth="1"/>
    <col min="6647" max="6647" width="13.5703125" style="502" customWidth="1"/>
    <col min="6648" max="6648" width="6.7109375" style="502" customWidth="1"/>
    <col min="6649" max="6649" width="8.140625" style="502" customWidth="1"/>
    <col min="6650" max="6650" width="9.7109375" style="502" customWidth="1"/>
    <col min="6651" max="6656" width="8.5703125" style="502" customWidth="1"/>
    <col min="6657" max="6657" width="7.140625" style="502" customWidth="1"/>
    <col min="6658" max="6659" width="8.140625" style="502" customWidth="1"/>
    <col min="6660" max="6660" width="11" style="502" customWidth="1"/>
    <col min="6661" max="6661" width="21.28515625" style="502" customWidth="1"/>
    <col min="6662" max="6662" width="13.5703125" style="502" customWidth="1"/>
    <col min="6663" max="6668" width="11" style="502" customWidth="1"/>
    <col min="6669" max="6901" width="11.42578125" style="502"/>
    <col min="6902" max="6902" width="8.85546875" style="502" customWidth="1"/>
    <col min="6903" max="6903" width="13.5703125" style="502" customWidth="1"/>
    <col min="6904" max="6904" width="6.7109375" style="502" customWidth="1"/>
    <col min="6905" max="6905" width="8.140625" style="502" customWidth="1"/>
    <col min="6906" max="6906" width="9.7109375" style="502" customWidth="1"/>
    <col min="6907" max="6912" width="8.5703125" style="502" customWidth="1"/>
    <col min="6913" max="6913" width="7.140625" style="502" customWidth="1"/>
    <col min="6914" max="6915" width="8.140625" style="502" customWidth="1"/>
    <col min="6916" max="6916" width="11" style="502" customWidth="1"/>
    <col min="6917" max="6917" width="21.28515625" style="502" customWidth="1"/>
    <col min="6918" max="6918" width="13.5703125" style="502" customWidth="1"/>
    <col min="6919" max="6924" width="11" style="502" customWidth="1"/>
    <col min="6925" max="7157" width="11.42578125" style="502"/>
    <col min="7158" max="7158" width="8.85546875" style="502" customWidth="1"/>
    <col min="7159" max="7159" width="13.5703125" style="502" customWidth="1"/>
    <col min="7160" max="7160" width="6.7109375" style="502" customWidth="1"/>
    <col min="7161" max="7161" width="8.140625" style="502" customWidth="1"/>
    <col min="7162" max="7162" width="9.7109375" style="502" customWidth="1"/>
    <col min="7163" max="7168" width="8.5703125" style="502" customWidth="1"/>
    <col min="7169" max="7169" width="7.140625" style="502" customWidth="1"/>
    <col min="7170" max="7171" width="8.140625" style="502" customWidth="1"/>
    <col min="7172" max="7172" width="11" style="502" customWidth="1"/>
    <col min="7173" max="7173" width="21.28515625" style="502" customWidth="1"/>
    <col min="7174" max="7174" width="13.5703125" style="502" customWidth="1"/>
    <col min="7175" max="7180" width="11" style="502" customWidth="1"/>
    <col min="7181" max="7413" width="11.42578125" style="502"/>
    <col min="7414" max="7414" width="8.85546875" style="502" customWidth="1"/>
    <col min="7415" max="7415" width="13.5703125" style="502" customWidth="1"/>
    <col min="7416" max="7416" width="6.7109375" style="502" customWidth="1"/>
    <col min="7417" max="7417" width="8.140625" style="502" customWidth="1"/>
    <col min="7418" max="7418" width="9.7109375" style="502" customWidth="1"/>
    <col min="7419" max="7424" width="8.5703125" style="502" customWidth="1"/>
    <col min="7425" max="7425" width="7.140625" style="502" customWidth="1"/>
    <col min="7426" max="7427" width="8.140625" style="502" customWidth="1"/>
    <col min="7428" max="7428" width="11" style="502" customWidth="1"/>
    <col min="7429" max="7429" width="21.28515625" style="502" customWidth="1"/>
    <col min="7430" max="7430" width="13.5703125" style="502" customWidth="1"/>
    <col min="7431" max="7436" width="11" style="502" customWidth="1"/>
    <col min="7437" max="7669" width="11.42578125" style="502"/>
    <col min="7670" max="7670" width="8.85546875" style="502" customWidth="1"/>
    <col min="7671" max="7671" width="13.5703125" style="502" customWidth="1"/>
    <col min="7672" max="7672" width="6.7109375" style="502" customWidth="1"/>
    <col min="7673" max="7673" width="8.140625" style="502" customWidth="1"/>
    <col min="7674" max="7674" width="9.7109375" style="502" customWidth="1"/>
    <col min="7675" max="7680" width="8.5703125" style="502" customWidth="1"/>
    <col min="7681" max="7681" width="7.140625" style="502" customWidth="1"/>
    <col min="7682" max="7683" width="8.140625" style="502" customWidth="1"/>
    <col min="7684" max="7684" width="11" style="502" customWidth="1"/>
    <col min="7685" max="7685" width="21.28515625" style="502" customWidth="1"/>
    <col min="7686" max="7686" width="13.5703125" style="502" customWidth="1"/>
    <col min="7687" max="7692" width="11" style="502" customWidth="1"/>
    <col min="7693" max="7925" width="11.42578125" style="502"/>
    <col min="7926" max="7926" width="8.85546875" style="502" customWidth="1"/>
    <col min="7927" max="7927" width="13.5703125" style="502" customWidth="1"/>
    <col min="7928" max="7928" width="6.7109375" style="502" customWidth="1"/>
    <col min="7929" max="7929" width="8.140625" style="502" customWidth="1"/>
    <col min="7930" max="7930" width="9.7109375" style="502" customWidth="1"/>
    <col min="7931" max="7936" width="8.5703125" style="502" customWidth="1"/>
    <col min="7937" max="7937" width="7.140625" style="502" customWidth="1"/>
    <col min="7938" max="7939" width="8.140625" style="502" customWidth="1"/>
    <col min="7940" max="7940" width="11" style="502" customWidth="1"/>
    <col min="7941" max="7941" width="21.28515625" style="502" customWidth="1"/>
    <col min="7942" max="7942" width="13.5703125" style="502" customWidth="1"/>
    <col min="7943" max="7948" width="11" style="502" customWidth="1"/>
    <col min="7949" max="8181" width="11.42578125" style="502"/>
    <col min="8182" max="8182" width="8.85546875" style="502" customWidth="1"/>
    <col min="8183" max="8183" width="13.5703125" style="502" customWidth="1"/>
    <col min="8184" max="8184" width="6.7109375" style="502" customWidth="1"/>
    <col min="8185" max="8185" width="8.140625" style="502" customWidth="1"/>
    <col min="8186" max="8186" width="9.7109375" style="502" customWidth="1"/>
    <col min="8187" max="8192" width="8.5703125" style="502" customWidth="1"/>
    <col min="8193" max="8193" width="7.140625" style="502" customWidth="1"/>
    <col min="8194" max="8195" width="8.140625" style="502" customWidth="1"/>
    <col min="8196" max="8196" width="11" style="502" customWidth="1"/>
    <col min="8197" max="8197" width="21.28515625" style="502" customWidth="1"/>
    <col min="8198" max="8198" width="13.5703125" style="502" customWidth="1"/>
    <col min="8199" max="8204" width="11" style="502" customWidth="1"/>
    <col min="8205" max="8437" width="11.42578125" style="502"/>
    <col min="8438" max="8438" width="8.85546875" style="502" customWidth="1"/>
    <col min="8439" max="8439" width="13.5703125" style="502" customWidth="1"/>
    <col min="8440" max="8440" width="6.7109375" style="502" customWidth="1"/>
    <col min="8441" max="8441" width="8.140625" style="502" customWidth="1"/>
    <col min="8442" max="8442" width="9.7109375" style="502" customWidth="1"/>
    <col min="8443" max="8448" width="8.5703125" style="502" customWidth="1"/>
    <col min="8449" max="8449" width="7.140625" style="502" customWidth="1"/>
    <col min="8450" max="8451" width="8.140625" style="502" customWidth="1"/>
    <col min="8452" max="8452" width="11" style="502" customWidth="1"/>
    <col min="8453" max="8453" width="21.28515625" style="502" customWidth="1"/>
    <col min="8454" max="8454" width="13.5703125" style="502" customWidth="1"/>
    <col min="8455" max="8460" width="11" style="502" customWidth="1"/>
    <col min="8461" max="8693" width="11.42578125" style="502"/>
    <col min="8694" max="8694" width="8.85546875" style="502" customWidth="1"/>
    <col min="8695" max="8695" width="13.5703125" style="502" customWidth="1"/>
    <col min="8696" max="8696" width="6.7109375" style="502" customWidth="1"/>
    <col min="8697" max="8697" width="8.140625" style="502" customWidth="1"/>
    <col min="8698" max="8698" width="9.7109375" style="502" customWidth="1"/>
    <col min="8699" max="8704" width="8.5703125" style="502" customWidth="1"/>
    <col min="8705" max="8705" width="7.140625" style="502" customWidth="1"/>
    <col min="8706" max="8707" width="8.140625" style="502" customWidth="1"/>
    <col min="8708" max="8708" width="11" style="502" customWidth="1"/>
    <col min="8709" max="8709" width="21.28515625" style="502" customWidth="1"/>
    <col min="8710" max="8710" width="13.5703125" style="502" customWidth="1"/>
    <col min="8711" max="8716" width="11" style="502" customWidth="1"/>
    <col min="8717" max="8949" width="11.42578125" style="502"/>
    <col min="8950" max="8950" width="8.85546875" style="502" customWidth="1"/>
    <col min="8951" max="8951" width="13.5703125" style="502" customWidth="1"/>
    <col min="8952" max="8952" width="6.7109375" style="502" customWidth="1"/>
    <col min="8953" max="8953" width="8.140625" style="502" customWidth="1"/>
    <col min="8954" max="8954" width="9.7109375" style="502" customWidth="1"/>
    <col min="8955" max="8960" width="8.5703125" style="502" customWidth="1"/>
    <col min="8961" max="8961" width="7.140625" style="502" customWidth="1"/>
    <col min="8962" max="8963" width="8.140625" style="502" customWidth="1"/>
    <col min="8964" max="8964" width="11" style="502" customWidth="1"/>
    <col min="8965" max="8965" width="21.28515625" style="502" customWidth="1"/>
    <col min="8966" max="8966" width="13.5703125" style="502" customWidth="1"/>
    <col min="8967" max="8972" width="11" style="502" customWidth="1"/>
    <col min="8973" max="9205" width="11.42578125" style="502"/>
    <col min="9206" max="9206" width="8.85546875" style="502" customWidth="1"/>
    <col min="9207" max="9207" width="13.5703125" style="502" customWidth="1"/>
    <col min="9208" max="9208" width="6.7109375" style="502" customWidth="1"/>
    <col min="9209" max="9209" width="8.140625" style="502" customWidth="1"/>
    <col min="9210" max="9210" width="9.7109375" style="502" customWidth="1"/>
    <col min="9211" max="9216" width="8.5703125" style="502" customWidth="1"/>
    <col min="9217" max="9217" width="7.140625" style="502" customWidth="1"/>
    <col min="9218" max="9219" width="8.140625" style="502" customWidth="1"/>
    <col min="9220" max="9220" width="11" style="502" customWidth="1"/>
    <col min="9221" max="9221" width="21.28515625" style="502" customWidth="1"/>
    <col min="9222" max="9222" width="13.5703125" style="502" customWidth="1"/>
    <col min="9223" max="9228" width="11" style="502" customWidth="1"/>
    <col min="9229" max="9461" width="11.42578125" style="502"/>
    <col min="9462" max="9462" width="8.85546875" style="502" customWidth="1"/>
    <col min="9463" max="9463" width="13.5703125" style="502" customWidth="1"/>
    <col min="9464" max="9464" width="6.7109375" style="502" customWidth="1"/>
    <col min="9465" max="9465" width="8.140625" style="502" customWidth="1"/>
    <col min="9466" max="9466" width="9.7109375" style="502" customWidth="1"/>
    <col min="9467" max="9472" width="8.5703125" style="502" customWidth="1"/>
    <col min="9473" max="9473" width="7.140625" style="502" customWidth="1"/>
    <col min="9474" max="9475" width="8.140625" style="502" customWidth="1"/>
    <col min="9476" max="9476" width="11" style="502" customWidth="1"/>
    <col min="9477" max="9477" width="21.28515625" style="502" customWidth="1"/>
    <col min="9478" max="9478" width="13.5703125" style="502" customWidth="1"/>
    <col min="9479" max="9484" width="11" style="502" customWidth="1"/>
    <col min="9485" max="9717" width="11.42578125" style="502"/>
    <col min="9718" max="9718" width="8.85546875" style="502" customWidth="1"/>
    <col min="9719" max="9719" width="13.5703125" style="502" customWidth="1"/>
    <col min="9720" max="9720" width="6.7109375" style="502" customWidth="1"/>
    <col min="9721" max="9721" width="8.140625" style="502" customWidth="1"/>
    <col min="9722" max="9722" width="9.7109375" style="502" customWidth="1"/>
    <col min="9723" max="9728" width="8.5703125" style="502" customWidth="1"/>
    <col min="9729" max="9729" width="7.140625" style="502" customWidth="1"/>
    <col min="9730" max="9731" width="8.140625" style="502" customWidth="1"/>
    <col min="9732" max="9732" width="11" style="502" customWidth="1"/>
    <col min="9733" max="9733" width="21.28515625" style="502" customWidth="1"/>
    <col min="9734" max="9734" width="13.5703125" style="502" customWidth="1"/>
    <col min="9735" max="9740" width="11" style="502" customWidth="1"/>
    <col min="9741" max="9973" width="11.42578125" style="502"/>
    <col min="9974" max="9974" width="8.85546875" style="502" customWidth="1"/>
    <col min="9975" max="9975" width="13.5703125" style="502" customWidth="1"/>
    <col min="9976" max="9976" width="6.7109375" style="502" customWidth="1"/>
    <col min="9977" max="9977" width="8.140625" style="502" customWidth="1"/>
    <col min="9978" max="9978" width="9.7109375" style="502" customWidth="1"/>
    <col min="9979" max="9984" width="8.5703125" style="502" customWidth="1"/>
    <col min="9985" max="9985" width="7.140625" style="502" customWidth="1"/>
    <col min="9986" max="9987" width="8.140625" style="502" customWidth="1"/>
    <col min="9988" max="9988" width="11" style="502" customWidth="1"/>
    <col min="9989" max="9989" width="21.28515625" style="502" customWidth="1"/>
    <col min="9990" max="9990" width="13.5703125" style="502" customWidth="1"/>
    <col min="9991" max="9996" width="11" style="502" customWidth="1"/>
    <col min="9997" max="10229" width="11.42578125" style="502"/>
    <col min="10230" max="10230" width="8.85546875" style="502" customWidth="1"/>
    <col min="10231" max="10231" width="13.5703125" style="502" customWidth="1"/>
    <col min="10232" max="10232" width="6.7109375" style="502" customWidth="1"/>
    <col min="10233" max="10233" width="8.140625" style="502" customWidth="1"/>
    <col min="10234" max="10234" width="9.7109375" style="502" customWidth="1"/>
    <col min="10235" max="10240" width="8.5703125" style="502" customWidth="1"/>
    <col min="10241" max="10241" width="7.140625" style="502" customWidth="1"/>
    <col min="10242" max="10243" width="8.140625" style="502" customWidth="1"/>
    <col min="10244" max="10244" width="11" style="502" customWidth="1"/>
    <col min="10245" max="10245" width="21.28515625" style="502" customWidth="1"/>
    <col min="10246" max="10246" width="13.5703125" style="502" customWidth="1"/>
    <col min="10247" max="10252" width="11" style="502" customWidth="1"/>
    <col min="10253" max="10485" width="11.42578125" style="502"/>
    <col min="10486" max="10486" width="8.85546875" style="502" customWidth="1"/>
    <col min="10487" max="10487" width="13.5703125" style="502" customWidth="1"/>
    <col min="10488" max="10488" width="6.7109375" style="502" customWidth="1"/>
    <col min="10489" max="10489" width="8.140625" style="502" customWidth="1"/>
    <col min="10490" max="10490" width="9.7109375" style="502" customWidth="1"/>
    <col min="10491" max="10496" width="8.5703125" style="502" customWidth="1"/>
    <col min="10497" max="10497" width="7.140625" style="502" customWidth="1"/>
    <col min="10498" max="10499" width="8.140625" style="502" customWidth="1"/>
    <col min="10500" max="10500" width="11" style="502" customWidth="1"/>
    <col min="10501" max="10501" width="21.28515625" style="502" customWidth="1"/>
    <col min="10502" max="10502" width="13.5703125" style="502" customWidth="1"/>
    <col min="10503" max="10508" width="11" style="502" customWidth="1"/>
    <col min="10509" max="10741" width="11.42578125" style="502"/>
    <col min="10742" max="10742" width="8.85546875" style="502" customWidth="1"/>
    <col min="10743" max="10743" width="13.5703125" style="502" customWidth="1"/>
    <col min="10744" max="10744" width="6.7109375" style="502" customWidth="1"/>
    <col min="10745" max="10745" width="8.140625" style="502" customWidth="1"/>
    <col min="10746" max="10746" width="9.7109375" style="502" customWidth="1"/>
    <col min="10747" max="10752" width="8.5703125" style="502" customWidth="1"/>
    <col min="10753" max="10753" width="7.140625" style="502" customWidth="1"/>
    <col min="10754" max="10755" width="8.140625" style="502" customWidth="1"/>
    <col min="10756" max="10756" width="11" style="502" customWidth="1"/>
    <col min="10757" max="10757" width="21.28515625" style="502" customWidth="1"/>
    <col min="10758" max="10758" width="13.5703125" style="502" customWidth="1"/>
    <col min="10759" max="10764" width="11" style="502" customWidth="1"/>
    <col min="10765" max="10997" width="11.42578125" style="502"/>
    <col min="10998" max="10998" width="8.85546875" style="502" customWidth="1"/>
    <col min="10999" max="10999" width="13.5703125" style="502" customWidth="1"/>
    <col min="11000" max="11000" width="6.7109375" style="502" customWidth="1"/>
    <col min="11001" max="11001" width="8.140625" style="502" customWidth="1"/>
    <col min="11002" max="11002" width="9.7109375" style="502" customWidth="1"/>
    <col min="11003" max="11008" width="8.5703125" style="502" customWidth="1"/>
    <col min="11009" max="11009" width="7.140625" style="502" customWidth="1"/>
    <col min="11010" max="11011" width="8.140625" style="502" customWidth="1"/>
    <col min="11012" max="11012" width="11" style="502" customWidth="1"/>
    <col min="11013" max="11013" width="21.28515625" style="502" customWidth="1"/>
    <col min="11014" max="11014" width="13.5703125" style="502" customWidth="1"/>
    <col min="11015" max="11020" width="11" style="502" customWidth="1"/>
    <col min="11021" max="11253" width="11.42578125" style="502"/>
    <col min="11254" max="11254" width="8.85546875" style="502" customWidth="1"/>
    <col min="11255" max="11255" width="13.5703125" style="502" customWidth="1"/>
    <col min="11256" max="11256" width="6.7109375" style="502" customWidth="1"/>
    <col min="11257" max="11257" width="8.140625" style="502" customWidth="1"/>
    <col min="11258" max="11258" width="9.7109375" style="502" customWidth="1"/>
    <col min="11259" max="11264" width="8.5703125" style="502" customWidth="1"/>
    <col min="11265" max="11265" width="7.140625" style="502" customWidth="1"/>
    <col min="11266" max="11267" width="8.140625" style="502" customWidth="1"/>
    <col min="11268" max="11268" width="11" style="502" customWidth="1"/>
    <col min="11269" max="11269" width="21.28515625" style="502" customWidth="1"/>
    <col min="11270" max="11270" width="13.5703125" style="502" customWidth="1"/>
    <col min="11271" max="11276" width="11" style="502" customWidth="1"/>
    <col min="11277" max="11509" width="11.42578125" style="502"/>
    <col min="11510" max="11510" width="8.85546875" style="502" customWidth="1"/>
    <col min="11511" max="11511" width="13.5703125" style="502" customWidth="1"/>
    <col min="11512" max="11512" width="6.7109375" style="502" customWidth="1"/>
    <col min="11513" max="11513" width="8.140625" style="502" customWidth="1"/>
    <col min="11514" max="11514" width="9.7109375" style="502" customWidth="1"/>
    <col min="11515" max="11520" width="8.5703125" style="502" customWidth="1"/>
    <col min="11521" max="11521" width="7.140625" style="502" customWidth="1"/>
    <col min="11522" max="11523" width="8.140625" style="502" customWidth="1"/>
    <col min="11524" max="11524" width="11" style="502" customWidth="1"/>
    <col min="11525" max="11525" width="21.28515625" style="502" customWidth="1"/>
    <col min="11526" max="11526" width="13.5703125" style="502" customWidth="1"/>
    <col min="11527" max="11532" width="11" style="502" customWidth="1"/>
    <col min="11533" max="11765" width="11.42578125" style="502"/>
    <col min="11766" max="11766" width="8.85546875" style="502" customWidth="1"/>
    <col min="11767" max="11767" width="13.5703125" style="502" customWidth="1"/>
    <col min="11768" max="11768" width="6.7109375" style="502" customWidth="1"/>
    <col min="11769" max="11769" width="8.140625" style="502" customWidth="1"/>
    <col min="11770" max="11770" width="9.7109375" style="502" customWidth="1"/>
    <col min="11771" max="11776" width="8.5703125" style="502" customWidth="1"/>
    <col min="11777" max="11777" width="7.140625" style="502" customWidth="1"/>
    <col min="11778" max="11779" width="8.140625" style="502" customWidth="1"/>
    <col min="11780" max="11780" width="11" style="502" customWidth="1"/>
    <col min="11781" max="11781" width="21.28515625" style="502" customWidth="1"/>
    <col min="11782" max="11782" width="13.5703125" style="502" customWidth="1"/>
    <col min="11783" max="11788" width="11" style="502" customWidth="1"/>
    <col min="11789" max="12021" width="11.42578125" style="502"/>
    <col min="12022" max="12022" width="8.85546875" style="502" customWidth="1"/>
    <col min="12023" max="12023" width="13.5703125" style="502" customWidth="1"/>
    <col min="12024" max="12024" width="6.7109375" style="502" customWidth="1"/>
    <col min="12025" max="12025" width="8.140625" style="502" customWidth="1"/>
    <col min="12026" max="12026" width="9.7109375" style="502" customWidth="1"/>
    <col min="12027" max="12032" width="8.5703125" style="502" customWidth="1"/>
    <col min="12033" max="12033" width="7.140625" style="502" customWidth="1"/>
    <col min="12034" max="12035" width="8.140625" style="502" customWidth="1"/>
    <col min="12036" max="12036" width="11" style="502" customWidth="1"/>
    <col min="12037" max="12037" width="21.28515625" style="502" customWidth="1"/>
    <col min="12038" max="12038" width="13.5703125" style="502" customWidth="1"/>
    <col min="12039" max="12044" width="11" style="502" customWidth="1"/>
    <col min="12045" max="12277" width="11.42578125" style="502"/>
    <col min="12278" max="12278" width="8.85546875" style="502" customWidth="1"/>
    <col min="12279" max="12279" width="13.5703125" style="502" customWidth="1"/>
    <col min="12280" max="12280" width="6.7109375" style="502" customWidth="1"/>
    <col min="12281" max="12281" width="8.140625" style="502" customWidth="1"/>
    <col min="12282" max="12282" width="9.7109375" style="502" customWidth="1"/>
    <col min="12283" max="12288" width="8.5703125" style="502" customWidth="1"/>
    <col min="12289" max="12289" width="7.140625" style="502" customWidth="1"/>
    <col min="12290" max="12291" width="8.140625" style="502" customWidth="1"/>
    <col min="12292" max="12292" width="11" style="502" customWidth="1"/>
    <col min="12293" max="12293" width="21.28515625" style="502" customWidth="1"/>
    <col min="12294" max="12294" width="13.5703125" style="502" customWidth="1"/>
    <col min="12295" max="12300" width="11" style="502" customWidth="1"/>
    <col min="12301" max="12533" width="11.42578125" style="502"/>
    <col min="12534" max="12534" width="8.85546875" style="502" customWidth="1"/>
    <col min="12535" max="12535" width="13.5703125" style="502" customWidth="1"/>
    <col min="12536" max="12536" width="6.7109375" style="502" customWidth="1"/>
    <col min="12537" max="12537" width="8.140625" style="502" customWidth="1"/>
    <col min="12538" max="12538" width="9.7109375" style="502" customWidth="1"/>
    <col min="12539" max="12544" width="8.5703125" style="502" customWidth="1"/>
    <col min="12545" max="12545" width="7.140625" style="502" customWidth="1"/>
    <col min="12546" max="12547" width="8.140625" style="502" customWidth="1"/>
    <col min="12548" max="12548" width="11" style="502" customWidth="1"/>
    <col min="12549" max="12549" width="21.28515625" style="502" customWidth="1"/>
    <col min="12550" max="12550" width="13.5703125" style="502" customWidth="1"/>
    <col min="12551" max="12556" width="11" style="502" customWidth="1"/>
    <col min="12557" max="12789" width="11.42578125" style="502"/>
    <col min="12790" max="12790" width="8.85546875" style="502" customWidth="1"/>
    <col min="12791" max="12791" width="13.5703125" style="502" customWidth="1"/>
    <col min="12792" max="12792" width="6.7109375" style="502" customWidth="1"/>
    <col min="12793" max="12793" width="8.140625" style="502" customWidth="1"/>
    <col min="12794" max="12794" width="9.7109375" style="502" customWidth="1"/>
    <col min="12795" max="12800" width="8.5703125" style="502" customWidth="1"/>
    <col min="12801" max="12801" width="7.140625" style="502" customWidth="1"/>
    <col min="12802" max="12803" width="8.140625" style="502" customWidth="1"/>
    <col min="12804" max="12804" width="11" style="502" customWidth="1"/>
    <col min="12805" max="12805" width="21.28515625" style="502" customWidth="1"/>
    <col min="12806" max="12806" width="13.5703125" style="502" customWidth="1"/>
    <col min="12807" max="12812" width="11" style="502" customWidth="1"/>
    <col min="12813" max="13045" width="11.42578125" style="502"/>
    <col min="13046" max="13046" width="8.85546875" style="502" customWidth="1"/>
    <col min="13047" max="13047" width="13.5703125" style="502" customWidth="1"/>
    <col min="13048" max="13048" width="6.7109375" style="502" customWidth="1"/>
    <col min="13049" max="13049" width="8.140625" style="502" customWidth="1"/>
    <col min="13050" max="13050" width="9.7109375" style="502" customWidth="1"/>
    <col min="13051" max="13056" width="8.5703125" style="502" customWidth="1"/>
    <col min="13057" max="13057" width="7.140625" style="502" customWidth="1"/>
    <col min="13058" max="13059" width="8.140625" style="502" customWidth="1"/>
    <col min="13060" max="13060" width="11" style="502" customWidth="1"/>
    <col min="13061" max="13061" width="21.28515625" style="502" customWidth="1"/>
    <col min="13062" max="13062" width="13.5703125" style="502" customWidth="1"/>
    <col min="13063" max="13068" width="11" style="502" customWidth="1"/>
    <col min="13069" max="13301" width="11.42578125" style="502"/>
    <col min="13302" max="13302" width="8.85546875" style="502" customWidth="1"/>
    <col min="13303" max="13303" width="13.5703125" style="502" customWidth="1"/>
    <col min="13304" max="13304" width="6.7109375" style="502" customWidth="1"/>
    <col min="13305" max="13305" width="8.140625" style="502" customWidth="1"/>
    <col min="13306" max="13306" width="9.7109375" style="502" customWidth="1"/>
    <col min="13307" max="13312" width="8.5703125" style="502" customWidth="1"/>
    <col min="13313" max="13313" width="7.140625" style="502" customWidth="1"/>
    <col min="13314" max="13315" width="8.140625" style="502" customWidth="1"/>
    <col min="13316" max="13316" width="11" style="502" customWidth="1"/>
    <col min="13317" max="13317" width="21.28515625" style="502" customWidth="1"/>
    <col min="13318" max="13318" width="13.5703125" style="502" customWidth="1"/>
    <col min="13319" max="13324" width="11" style="502" customWidth="1"/>
    <col min="13325" max="13557" width="11.42578125" style="502"/>
    <col min="13558" max="13558" width="8.85546875" style="502" customWidth="1"/>
    <col min="13559" max="13559" width="13.5703125" style="502" customWidth="1"/>
    <col min="13560" max="13560" width="6.7109375" style="502" customWidth="1"/>
    <col min="13561" max="13561" width="8.140625" style="502" customWidth="1"/>
    <col min="13562" max="13562" width="9.7109375" style="502" customWidth="1"/>
    <col min="13563" max="13568" width="8.5703125" style="502" customWidth="1"/>
    <col min="13569" max="13569" width="7.140625" style="502" customWidth="1"/>
    <col min="13570" max="13571" width="8.140625" style="502" customWidth="1"/>
    <col min="13572" max="13572" width="11" style="502" customWidth="1"/>
    <col min="13573" max="13573" width="21.28515625" style="502" customWidth="1"/>
    <col min="13574" max="13574" width="13.5703125" style="502" customWidth="1"/>
    <col min="13575" max="13580" width="11" style="502" customWidth="1"/>
    <col min="13581" max="13813" width="11.42578125" style="502"/>
    <col min="13814" max="13814" width="8.85546875" style="502" customWidth="1"/>
    <col min="13815" max="13815" width="13.5703125" style="502" customWidth="1"/>
    <col min="13816" max="13816" width="6.7109375" style="502" customWidth="1"/>
    <col min="13817" max="13817" width="8.140625" style="502" customWidth="1"/>
    <col min="13818" max="13818" width="9.7109375" style="502" customWidth="1"/>
    <col min="13819" max="13824" width="8.5703125" style="502" customWidth="1"/>
    <col min="13825" max="13825" width="7.140625" style="502" customWidth="1"/>
    <col min="13826" max="13827" width="8.140625" style="502" customWidth="1"/>
    <col min="13828" max="13828" width="11" style="502" customWidth="1"/>
    <col min="13829" max="13829" width="21.28515625" style="502" customWidth="1"/>
    <col min="13830" max="13830" width="13.5703125" style="502" customWidth="1"/>
    <col min="13831" max="13836" width="11" style="502" customWidth="1"/>
    <col min="13837" max="14069" width="11.42578125" style="502"/>
    <col min="14070" max="14070" width="8.85546875" style="502" customWidth="1"/>
    <col min="14071" max="14071" width="13.5703125" style="502" customWidth="1"/>
    <col min="14072" max="14072" width="6.7109375" style="502" customWidth="1"/>
    <col min="14073" max="14073" width="8.140625" style="502" customWidth="1"/>
    <col min="14074" max="14074" width="9.7109375" style="502" customWidth="1"/>
    <col min="14075" max="14080" width="8.5703125" style="502" customWidth="1"/>
    <col min="14081" max="14081" width="7.140625" style="502" customWidth="1"/>
    <col min="14082" max="14083" width="8.140625" style="502" customWidth="1"/>
    <col min="14084" max="14084" width="11" style="502" customWidth="1"/>
    <col min="14085" max="14085" width="21.28515625" style="502" customWidth="1"/>
    <col min="14086" max="14086" width="13.5703125" style="502" customWidth="1"/>
    <col min="14087" max="14092" width="11" style="502" customWidth="1"/>
    <col min="14093" max="14325" width="11.42578125" style="502"/>
    <col min="14326" max="14326" width="8.85546875" style="502" customWidth="1"/>
    <col min="14327" max="14327" width="13.5703125" style="502" customWidth="1"/>
    <col min="14328" max="14328" width="6.7109375" style="502" customWidth="1"/>
    <col min="14329" max="14329" width="8.140625" style="502" customWidth="1"/>
    <col min="14330" max="14330" width="9.7109375" style="502" customWidth="1"/>
    <col min="14331" max="14336" width="8.5703125" style="502" customWidth="1"/>
    <col min="14337" max="14337" width="7.140625" style="502" customWidth="1"/>
    <col min="14338" max="14339" width="8.140625" style="502" customWidth="1"/>
    <col min="14340" max="14340" width="11" style="502" customWidth="1"/>
    <col min="14341" max="14341" width="21.28515625" style="502" customWidth="1"/>
    <col min="14342" max="14342" width="13.5703125" style="502" customWidth="1"/>
    <col min="14343" max="14348" width="11" style="502" customWidth="1"/>
    <col min="14349" max="14581" width="11.42578125" style="502"/>
    <col min="14582" max="14582" width="8.85546875" style="502" customWidth="1"/>
    <col min="14583" max="14583" width="13.5703125" style="502" customWidth="1"/>
    <col min="14584" max="14584" width="6.7109375" style="502" customWidth="1"/>
    <col min="14585" max="14585" width="8.140625" style="502" customWidth="1"/>
    <col min="14586" max="14586" width="9.7109375" style="502" customWidth="1"/>
    <col min="14587" max="14592" width="8.5703125" style="502" customWidth="1"/>
    <col min="14593" max="14593" width="7.140625" style="502" customWidth="1"/>
    <col min="14594" max="14595" width="8.140625" style="502" customWidth="1"/>
    <col min="14596" max="14596" width="11" style="502" customWidth="1"/>
    <col min="14597" max="14597" width="21.28515625" style="502" customWidth="1"/>
    <col min="14598" max="14598" width="13.5703125" style="502" customWidth="1"/>
    <col min="14599" max="14604" width="11" style="502" customWidth="1"/>
    <col min="14605" max="14837" width="11.42578125" style="502"/>
    <col min="14838" max="14838" width="8.85546875" style="502" customWidth="1"/>
    <col min="14839" max="14839" width="13.5703125" style="502" customWidth="1"/>
    <col min="14840" max="14840" width="6.7109375" style="502" customWidth="1"/>
    <col min="14841" max="14841" width="8.140625" style="502" customWidth="1"/>
    <col min="14842" max="14842" width="9.7109375" style="502" customWidth="1"/>
    <col min="14843" max="14848" width="8.5703125" style="502" customWidth="1"/>
    <col min="14849" max="14849" width="7.140625" style="502" customWidth="1"/>
    <col min="14850" max="14851" width="8.140625" style="502" customWidth="1"/>
    <col min="14852" max="14852" width="11" style="502" customWidth="1"/>
    <col min="14853" max="14853" width="21.28515625" style="502" customWidth="1"/>
    <col min="14854" max="14854" width="13.5703125" style="502" customWidth="1"/>
    <col min="14855" max="14860" width="11" style="502" customWidth="1"/>
    <col min="14861" max="15093" width="11.42578125" style="502"/>
    <col min="15094" max="15094" width="8.85546875" style="502" customWidth="1"/>
    <col min="15095" max="15095" width="13.5703125" style="502" customWidth="1"/>
    <col min="15096" max="15096" width="6.7109375" style="502" customWidth="1"/>
    <col min="15097" max="15097" width="8.140625" style="502" customWidth="1"/>
    <col min="15098" max="15098" width="9.7109375" style="502" customWidth="1"/>
    <col min="15099" max="15104" width="8.5703125" style="502" customWidth="1"/>
    <col min="15105" max="15105" width="7.140625" style="502" customWidth="1"/>
    <col min="15106" max="15107" width="8.140625" style="502" customWidth="1"/>
    <col min="15108" max="15108" width="11" style="502" customWidth="1"/>
    <col min="15109" max="15109" width="21.28515625" style="502" customWidth="1"/>
    <col min="15110" max="15110" width="13.5703125" style="502" customWidth="1"/>
    <col min="15111" max="15116" width="11" style="502" customWidth="1"/>
    <col min="15117" max="15349" width="11.42578125" style="502"/>
    <col min="15350" max="15350" width="8.85546875" style="502" customWidth="1"/>
    <col min="15351" max="15351" width="13.5703125" style="502" customWidth="1"/>
    <col min="15352" max="15352" width="6.7109375" style="502" customWidth="1"/>
    <col min="15353" max="15353" width="8.140625" style="502" customWidth="1"/>
    <col min="15354" max="15354" width="9.7109375" style="502" customWidth="1"/>
    <col min="15355" max="15360" width="8.5703125" style="502" customWidth="1"/>
    <col min="15361" max="15361" width="7.140625" style="502" customWidth="1"/>
    <col min="15362" max="15363" width="8.140625" style="502" customWidth="1"/>
    <col min="15364" max="15364" width="11" style="502" customWidth="1"/>
    <col min="15365" max="15365" width="21.28515625" style="502" customWidth="1"/>
    <col min="15366" max="15366" width="13.5703125" style="502" customWidth="1"/>
    <col min="15367" max="15372" width="11" style="502" customWidth="1"/>
    <col min="15373" max="15605" width="11.42578125" style="502"/>
    <col min="15606" max="15606" width="8.85546875" style="502" customWidth="1"/>
    <col min="15607" max="15607" width="13.5703125" style="502" customWidth="1"/>
    <col min="15608" max="15608" width="6.7109375" style="502" customWidth="1"/>
    <col min="15609" max="15609" width="8.140625" style="502" customWidth="1"/>
    <col min="15610" max="15610" width="9.7109375" style="502" customWidth="1"/>
    <col min="15611" max="15616" width="8.5703125" style="502" customWidth="1"/>
    <col min="15617" max="15617" width="7.140625" style="502" customWidth="1"/>
    <col min="15618" max="15619" width="8.140625" style="502" customWidth="1"/>
    <col min="15620" max="15620" width="11" style="502" customWidth="1"/>
    <col min="15621" max="15621" width="21.28515625" style="502" customWidth="1"/>
    <col min="15622" max="15622" width="13.5703125" style="502" customWidth="1"/>
    <col min="15623" max="15628" width="11" style="502" customWidth="1"/>
    <col min="15629" max="15861" width="11.42578125" style="502"/>
    <col min="15862" max="15862" width="8.85546875" style="502" customWidth="1"/>
    <col min="15863" max="15863" width="13.5703125" style="502" customWidth="1"/>
    <col min="15864" max="15864" width="6.7109375" style="502" customWidth="1"/>
    <col min="15865" max="15865" width="8.140625" style="502" customWidth="1"/>
    <col min="15866" max="15866" width="9.7109375" style="502" customWidth="1"/>
    <col min="15867" max="15872" width="8.5703125" style="502" customWidth="1"/>
    <col min="15873" max="15873" width="7.140625" style="502" customWidth="1"/>
    <col min="15874" max="15875" width="8.140625" style="502" customWidth="1"/>
    <col min="15876" max="15876" width="11" style="502" customWidth="1"/>
    <col min="15877" max="15877" width="21.28515625" style="502" customWidth="1"/>
    <col min="15878" max="15878" width="13.5703125" style="502" customWidth="1"/>
    <col min="15879" max="15884" width="11" style="502" customWidth="1"/>
    <col min="15885" max="16117" width="11.42578125" style="502"/>
    <col min="16118" max="16118" width="8.85546875" style="502" customWidth="1"/>
    <col min="16119" max="16119" width="13.5703125" style="502" customWidth="1"/>
    <col min="16120" max="16120" width="6.7109375" style="502" customWidth="1"/>
    <col min="16121" max="16121" width="8.140625" style="502" customWidth="1"/>
    <col min="16122" max="16122" width="9.7109375" style="502" customWidth="1"/>
    <col min="16123" max="16128" width="8.5703125" style="502" customWidth="1"/>
    <col min="16129" max="16129" width="7.140625" style="502" customWidth="1"/>
    <col min="16130" max="16131" width="8.140625" style="502" customWidth="1"/>
    <col min="16132" max="16132" width="11" style="502" customWidth="1"/>
    <col min="16133" max="16133" width="21.28515625" style="502" customWidth="1"/>
    <col min="16134" max="16134" width="13.5703125" style="502" customWidth="1"/>
    <col min="16135" max="16140" width="11" style="502" customWidth="1"/>
    <col min="16141" max="16384" width="11.42578125" style="502"/>
  </cols>
  <sheetData>
    <row r="2" spans="2:15" ht="21">
      <c r="B2" s="587" t="s">
        <v>407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5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5" ht="18.75">
      <c r="B4" s="588" t="str">
        <f>+Factores!A2</f>
        <v>Vigente a partir del 04/Abr/2023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5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5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5" ht="15.75">
      <c r="B7" s="740"/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5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5" ht="15">
      <c r="B9" s="1052" t="s">
        <v>247</v>
      </c>
      <c r="C9" s="1053"/>
      <c r="D9" s="1053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5" ht="15">
      <c r="B10" s="1054"/>
      <c r="C10" s="1055"/>
      <c r="D10" s="1055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5" ht="15">
      <c r="B11" s="1056" t="s">
        <v>248</v>
      </c>
      <c r="C11" s="1056"/>
      <c r="D11" s="1056"/>
      <c r="E11" s="937">
        <f>CRER!D5*Factores!$B$7</f>
        <v>0</v>
      </c>
      <c r="F11" s="701"/>
      <c r="G11" s="701"/>
      <c r="H11" s="701"/>
      <c r="I11" s="701"/>
      <c r="J11" s="701"/>
      <c r="K11" s="701"/>
      <c r="L11" s="701"/>
      <c r="N11" s="502">
        <v>0.02</v>
      </c>
      <c r="O11" s="502">
        <f t="shared" ref="O11:O30" si="0">+IF(N11=E11,0,1)</f>
        <v>1</v>
      </c>
    </row>
    <row r="12" spans="2:15" ht="15">
      <c r="B12" s="1051" t="s">
        <v>249</v>
      </c>
      <c r="C12" s="1051"/>
      <c r="D12" s="1051"/>
      <c r="E12" s="937"/>
      <c r="F12" s="701"/>
      <c r="G12" s="701"/>
      <c r="H12" s="701"/>
      <c r="I12" s="701"/>
      <c r="J12" s="701"/>
      <c r="K12" s="701"/>
      <c r="L12" s="701"/>
      <c r="N12" s="502">
        <v>0.01</v>
      </c>
      <c r="O12" s="502">
        <f t="shared" si="0"/>
        <v>1</v>
      </c>
    </row>
    <row r="13" spans="2:15" ht="15">
      <c r="B13" s="1051" t="s">
        <v>250</v>
      </c>
      <c r="C13" s="1051"/>
      <c r="D13" s="1051"/>
      <c r="E13" s="937"/>
      <c r="F13" s="701"/>
      <c r="G13" s="701"/>
      <c r="H13" s="701"/>
      <c r="I13" s="701"/>
      <c r="J13" s="701"/>
      <c r="K13" s="701"/>
      <c r="L13" s="701"/>
      <c r="N13" s="502">
        <v>-0.02</v>
      </c>
      <c r="O13" s="502">
        <f t="shared" si="0"/>
        <v>1</v>
      </c>
    </row>
    <row r="14" spans="2:15" ht="15">
      <c r="B14" s="1051" t="s">
        <v>251</v>
      </c>
      <c r="C14" s="1051"/>
      <c r="D14" s="1051"/>
      <c r="E14" s="937">
        <f>CRER!D6*Factores!$B$7</f>
        <v>-1.1749000000000001E-2</v>
      </c>
      <c r="F14" s="701"/>
      <c r="G14" s="701"/>
      <c r="H14" s="701"/>
      <c r="I14" s="701"/>
      <c r="J14" s="701"/>
      <c r="K14" s="701"/>
      <c r="L14" s="701"/>
      <c r="N14" s="502">
        <v>0</v>
      </c>
      <c r="O14" s="502">
        <f t="shared" si="0"/>
        <v>1</v>
      </c>
    </row>
    <row r="15" spans="2:15" ht="15">
      <c r="B15" s="1051" t="s">
        <v>252</v>
      </c>
      <c r="C15" s="1051"/>
      <c r="D15" s="1051"/>
      <c r="E15" s="937">
        <f>CRER!D7*Factores!$B$7</f>
        <v>-1.1749000000000001E-2</v>
      </c>
      <c r="F15" s="701"/>
      <c r="G15" s="701"/>
      <c r="H15" s="701"/>
      <c r="I15" s="701"/>
      <c r="J15" s="701"/>
      <c r="K15" s="701"/>
      <c r="L15" s="701"/>
      <c r="N15" s="502">
        <v>0.01</v>
      </c>
      <c r="O15" s="502">
        <f t="shared" si="0"/>
        <v>1</v>
      </c>
    </row>
    <row r="16" spans="2:15" ht="15">
      <c r="B16" s="1051" t="s">
        <v>253</v>
      </c>
      <c r="C16" s="1051"/>
      <c r="D16" s="1051"/>
      <c r="E16" s="937">
        <f>CRER!D8*Factores!$B$7</f>
        <v>0</v>
      </c>
      <c r="F16" s="701"/>
      <c r="G16" s="701"/>
      <c r="H16" s="701"/>
      <c r="I16" s="701"/>
      <c r="J16" s="701"/>
      <c r="K16" s="701"/>
      <c r="L16" s="701"/>
      <c r="N16" s="502">
        <v>0.01</v>
      </c>
      <c r="O16" s="502">
        <f t="shared" si="0"/>
        <v>1</v>
      </c>
    </row>
    <row r="17" spans="2:16" ht="15">
      <c r="B17" s="1051" t="s">
        <v>263</v>
      </c>
      <c r="C17" s="1051"/>
      <c r="D17" s="1051"/>
      <c r="E17" s="937">
        <f>CRER!D9*Factores!$B$7</f>
        <v>0</v>
      </c>
      <c r="F17" s="701"/>
      <c r="G17" s="701"/>
      <c r="H17" s="701"/>
      <c r="I17" s="701"/>
      <c r="J17" s="701"/>
      <c r="K17" s="701"/>
      <c r="L17" s="701"/>
      <c r="N17" s="502">
        <v>0.02</v>
      </c>
      <c r="O17" s="502">
        <f t="shared" si="0"/>
        <v>1</v>
      </c>
    </row>
    <row r="18" spans="2:16" ht="15">
      <c r="B18" s="1051" t="s">
        <v>254</v>
      </c>
      <c r="C18" s="1051"/>
      <c r="D18" s="1051"/>
      <c r="E18" s="937">
        <f>CRER!D10*Factores!$B$7</f>
        <v>0</v>
      </c>
      <c r="F18" s="701"/>
      <c r="G18" s="701"/>
      <c r="H18" s="701"/>
      <c r="I18" s="701"/>
      <c r="J18" s="701"/>
      <c r="K18" s="701"/>
      <c r="L18" s="701"/>
      <c r="N18" s="502">
        <v>0.01</v>
      </c>
      <c r="O18" s="502">
        <f t="shared" si="0"/>
        <v>1</v>
      </c>
    </row>
    <row r="19" spans="2:16" ht="15">
      <c r="B19" s="1051" t="s">
        <v>264</v>
      </c>
      <c r="C19" s="1051"/>
      <c r="D19" s="1051"/>
      <c r="E19" s="937">
        <f>CRER!D11*Factores!$B$7</f>
        <v>-1.1749000000000001E-2</v>
      </c>
      <c r="F19" s="701"/>
      <c r="G19" s="701"/>
      <c r="H19" s="701"/>
      <c r="I19" s="701"/>
      <c r="J19" s="701"/>
      <c r="K19" s="701"/>
      <c r="L19" s="701"/>
      <c r="N19" s="502">
        <v>0.02</v>
      </c>
      <c r="O19" s="502">
        <f t="shared" si="0"/>
        <v>1</v>
      </c>
    </row>
    <row r="20" spans="2:16" ht="15">
      <c r="B20" s="1051" t="s">
        <v>265</v>
      </c>
      <c r="C20" s="1051"/>
      <c r="D20" s="1051"/>
      <c r="E20" s="937">
        <f>CRER!D12*Factores!$B$7</f>
        <v>-1.1749000000000001E-2</v>
      </c>
      <c r="F20" s="701"/>
      <c r="G20" s="701"/>
      <c r="H20" s="701"/>
      <c r="I20" s="701"/>
      <c r="J20" s="701"/>
      <c r="K20" s="701"/>
      <c r="L20" s="701"/>
      <c r="N20" s="502">
        <v>0.02</v>
      </c>
      <c r="O20" s="502">
        <f t="shared" si="0"/>
        <v>1</v>
      </c>
    </row>
    <row r="21" spans="2:16" ht="15">
      <c r="B21" s="1051" t="s">
        <v>255</v>
      </c>
      <c r="C21" s="1051"/>
      <c r="D21" s="1051"/>
      <c r="E21" s="937">
        <f>CRER!D13*Factores!$B$7</f>
        <v>-1.1749000000000001E-2</v>
      </c>
      <c r="F21" s="701"/>
      <c r="G21" s="701"/>
      <c r="H21" s="701"/>
      <c r="I21" s="701"/>
      <c r="J21" s="701"/>
      <c r="K21" s="701"/>
      <c r="L21" s="701"/>
      <c r="N21" s="502">
        <v>0.02</v>
      </c>
      <c r="O21" s="502">
        <f t="shared" si="0"/>
        <v>1</v>
      </c>
    </row>
    <row r="22" spans="2:16" ht="15">
      <c r="B22" s="1051" t="s">
        <v>266</v>
      </c>
      <c r="C22" s="1051"/>
      <c r="D22" s="1051"/>
      <c r="E22" s="937">
        <f>CRER!D14*Factores!$B$7</f>
        <v>0</v>
      </c>
      <c r="F22" s="701"/>
      <c r="G22" s="701"/>
      <c r="H22" s="701"/>
      <c r="I22" s="701"/>
      <c r="J22" s="701"/>
      <c r="K22" s="701"/>
      <c r="L22" s="701"/>
      <c r="N22" s="502">
        <v>0.02</v>
      </c>
      <c r="O22" s="502">
        <f t="shared" si="0"/>
        <v>1</v>
      </c>
    </row>
    <row r="23" spans="2:16" ht="15">
      <c r="B23" s="1051" t="s">
        <v>256</v>
      </c>
      <c r="C23" s="1051"/>
      <c r="D23" s="1051"/>
      <c r="E23" s="937">
        <f>CRER!D15*Factores!$B$7</f>
        <v>0</v>
      </c>
      <c r="F23" s="701"/>
      <c r="G23" s="701"/>
      <c r="H23" s="701"/>
      <c r="I23" s="701"/>
      <c r="J23" s="701"/>
      <c r="K23" s="701"/>
      <c r="L23" s="701"/>
      <c r="N23" s="502">
        <v>0.01</v>
      </c>
      <c r="O23" s="502">
        <f t="shared" si="0"/>
        <v>1</v>
      </c>
    </row>
    <row r="24" spans="2:16" ht="15">
      <c r="B24" s="1051" t="s">
        <v>257</v>
      </c>
      <c r="C24" s="1051"/>
      <c r="D24" s="1051"/>
      <c r="E24" s="937">
        <f>CRER!D16*Factores!$B$7</f>
        <v>0</v>
      </c>
      <c r="F24" s="701"/>
      <c r="G24" s="701"/>
      <c r="H24" s="701"/>
      <c r="I24" s="701"/>
      <c r="J24" s="701"/>
      <c r="K24" s="701"/>
      <c r="L24" s="701"/>
      <c r="N24" s="502">
        <v>0.01</v>
      </c>
      <c r="O24" s="502">
        <f t="shared" si="0"/>
        <v>1</v>
      </c>
    </row>
    <row r="25" spans="2:16" ht="15">
      <c r="B25" s="1051" t="s">
        <v>267</v>
      </c>
      <c r="C25" s="1051"/>
      <c r="D25" s="1051"/>
      <c r="E25" s="937">
        <f>CRER!D17*Factores!$B$7</f>
        <v>-1.1749000000000001E-2</v>
      </c>
      <c r="F25" s="701"/>
      <c r="G25" s="701"/>
      <c r="H25" s="701"/>
      <c r="I25" s="701"/>
      <c r="J25" s="701"/>
      <c r="K25" s="701"/>
      <c r="L25" s="701"/>
      <c r="N25" s="502">
        <v>0.02</v>
      </c>
      <c r="O25" s="502">
        <f t="shared" si="0"/>
        <v>1</v>
      </c>
    </row>
    <row r="26" spans="2:16" ht="15">
      <c r="B26" s="1051" t="s">
        <v>258</v>
      </c>
      <c r="C26" s="1051"/>
      <c r="D26" s="1051"/>
      <c r="E26" s="937">
        <f>CRER!D18*Factores!$B$7</f>
        <v>-1.1749000000000001E-2</v>
      </c>
      <c r="F26" s="701"/>
      <c r="G26" s="701"/>
      <c r="H26" s="701"/>
      <c r="I26" s="701"/>
      <c r="J26" s="701"/>
      <c r="K26" s="701"/>
      <c r="L26" s="701"/>
      <c r="N26" s="502">
        <v>0.02</v>
      </c>
      <c r="O26" s="502">
        <f t="shared" si="0"/>
        <v>1</v>
      </c>
    </row>
    <row r="27" spans="2:16" ht="15">
      <c r="B27" s="1051" t="s">
        <v>259</v>
      </c>
      <c r="C27" s="1051"/>
      <c r="D27" s="1051"/>
      <c r="E27" s="937">
        <f>CRER!D20*Factores!$B$7</f>
        <v>0</v>
      </c>
      <c r="F27" s="701"/>
      <c r="G27" s="701"/>
      <c r="H27" s="701"/>
      <c r="I27" s="701"/>
      <c r="J27" s="701"/>
      <c r="K27" s="701"/>
      <c r="L27" s="701"/>
      <c r="N27" s="502">
        <v>0.02</v>
      </c>
      <c r="O27" s="502">
        <f t="shared" si="0"/>
        <v>1</v>
      </c>
    </row>
    <row r="28" spans="2:16" ht="15">
      <c r="B28" s="1051" t="s">
        <v>260</v>
      </c>
      <c r="C28" s="1051"/>
      <c r="D28" s="1051"/>
      <c r="E28" s="937">
        <f>CRER!D21*Factores!$B$7</f>
        <v>1.1749000000000001E-2</v>
      </c>
      <c r="F28" s="701"/>
      <c r="G28" s="701"/>
      <c r="H28" s="701"/>
      <c r="I28" s="701"/>
      <c r="J28" s="701"/>
      <c r="K28" s="701"/>
      <c r="L28" s="701"/>
      <c r="N28" s="502">
        <v>-0.01</v>
      </c>
      <c r="O28" s="502">
        <f t="shared" si="0"/>
        <v>1</v>
      </c>
    </row>
    <row r="29" spans="2:16" ht="15">
      <c r="B29" s="1051" t="s">
        <v>261</v>
      </c>
      <c r="C29" s="1051"/>
      <c r="D29" s="1051"/>
      <c r="E29" s="937">
        <f>CRER!D22*Factores!$B$7</f>
        <v>-1.1749000000000001E-2</v>
      </c>
      <c r="F29" s="701"/>
      <c r="G29" s="701"/>
      <c r="H29" s="701"/>
      <c r="I29" s="701"/>
      <c r="J29" s="701"/>
      <c r="K29" s="701"/>
      <c r="L29" s="701"/>
      <c r="N29" s="502">
        <v>0</v>
      </c>
      <c r="O29" s="502">
        <f t="shared" si="0"/>
        <v>1</v>
      </c>
    </row>
    <row r="30" spans="2:16" ht="15">
      <c r="B30" s="1051" t="s">
        <v>262</v>
      </c>
      <c r="C30" s="1051"/>
      <c r="D30" s="1051"/>
      <c r="E30" s="937">
        <f>CRER!D23*Factores!$B$7</f>
        <v>-1.1749000000000001E-2</v>
      </c>
      <c r="F30" s="701"/>
      <c r="G30" s="701"/>
      <c r="H30" s="701"/>
      <c r="I30" s="701"/>
      <c r="J30" s="701"/>
      <c r="K30" s="701"/>
      <c r="L30" s="701"/>
      <c r="N30" s="502">
        <v>0.02</v>
      </c>
      <c r="O30" s="502">
        <f t="shared" si="0"/>
        <v>1</v>
      </c>
      <c r="P30" s="800">
        <f>+SUM(O11:O30)</f>
        <v>20</v>
      </c>
    </row>
    <row r="31" spans="2:16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6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8" ht="15.75">
      <c r="B33" s="740" t="s">
        <v>124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8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8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8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8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 xml:space="preserve"> 'Resolución 137-2019-OS_CD'!G166*Factores!$B$7</f>
        <v>0.35247000000000001</v>
      </c>
      <c r="H37" s="929">
        <f xml:space="preserve"> 'Resolución 137-2019-OS_CD'!H166*Factores!$B$7</f>
        <v>0.481709</v>
      </c>
      <c r="I37" s="701"/>
      <c r="J37" s="701"/>
      <c r="K37" s="967"/>
      <c r="L37" s="701"/>
      <c r="N37" s="502">
        <v>0.27</v>
      </c>
      <c r="O37" s="502">
        <v>0.36</v>
      </c>
      <c r="Q37" s="502">
        <f t="shared" ref="Q37:Q59" si="1">+IF(N37=G37,0,1)</f>
        <v>1</v>
      </c>
      <c r="R37" s="502">
        <f t="shared" ref="R37:R59" si="2">+IF(O37=H37,0,1)</f>
        <v>1</v>
      </c>
    </row>
    <row r="38" spans="2:18">
      <c r="B38" s="715"/>
      <c r="C38" s="810"/>
      <c r="D38" s="749"/>
      <c r="E38" s="717"/>
      <c r="F38" s="714" t="s">
        <v>87</v>
      </c>
      <c r="G38" s="929">
        <f xml:space="preserve"> 'Resolución 137-2019-OS_CD'!G167*Factores!$B$7</f>
        <v>0.23498000000000002</v>
      </c>
      <c r="H38" s="929">
        <f xml:space="preserve"> 'Resolución 137-2019-OS_CD'!H167*Factores!$B$7</f>
        <v>0.35247000000000001</v>
      </c>
      <c r="I38" s="701"/>
      <c r="J38" s="701"/>
      <c r="K38" s="967"/>
      <c r="L38" s="701"/>
      <c r="N38" s="502">
        <v>0.18</v>
      </c>
      <c r="O38" s="502">
        <v>0.27</v>
      </c>
      <c r="Q38" s="502">
        <f t="shared" si="1"/>
        <v>1</v>
      </c>
      <c r="R38" s="502">
        <f t="shared" si="2"/>
        <v>1</v>
      </c>
    </row>
    <row r="39" spans="2:18">
      <c r="B39" s="715"/>
      <c r="C39" s="810"/>
      <c r="D39" s="749"/>
      <c r="E39" s="717"/>
      <c r="F39" s="714" t="s">
        <v>270</v>
      </c>
      <c r="G39" s="929">
        <f xml:space="preserve"> 'Resolución 137-2019-OS_CD'!G168*Factores!$B$7</f>
        <v>0.23498000000000002</v>
      </c>
      <c r="H39" s="929"/>
      <c r="I39" s="701"/>
      <c r="J39" s="701"/>
      <c r="K39" s="967"/>
      <c r="L39" s="701"/>
      <c r="N39" s="502">
        <v>0.21</v>
      </c>
      <c r="Q39" s="502">
        <f t="shared" si="1"/>
        <v>1</v>
      </c>
      <c r="R39" s="502">
        <f t="shared" si="2"/>
        <v>0</v>
      </c>
    </row>
    <row r="40" spans="2:18">
      <c r="B40" s="715"/>
      <c r="C40" s="810"/>
      <c r="D40" s="749"/>
      <c r="E40" s="717"/>
      <c r="F40" s="714" t="s">
        <v>88</v>
      </c>
      <c r="G40" s="929">
        <f xml:space="preserve"> 'Resolución 137-2019-OS_CD'!G169*Factores!$B$7</f>
        <v>0.23498000000000002</v>
      </c>
      <c r="H40" s="929">
        <f xml:space="preserve"> 'Resolución 137-2019-OS_CD'!H169*Factores!$B$7</f>
        <v>0.35247000000000001</v>
      </c>
      <c r="I40" s="701"/>
      <c r="J40" s="701"/>
      <c r="K40" s="967"/>
      <c r="L40" s="701"/>
      <c r="N40" s="502">
        <v>0.21</v>
      </c>
      <c r="O40" s="502">
        <v>0.27</v>
      </c>
      <c r="Q40" s="502">
        <f t="shared" si="1"/>
        <v>1</v>
      </c>
      <c r="R40" s="502">
        <f t="shared" si="2"/>
        <v>1</v>
      </c>
    </row>
    <row r="41" spans="2:18">
      <c r="B41" s="715"/>
      <c r="C41" s="810"/>
      <c r="D41" s="749"/>
      <c r="E41" s="717"/>
      <c r="F41" s="714" t="s">
        <v>271</v>
      </c>
      <c r="G41" s="929">
        <f xml:space="preserve"> 'Resolución 137-2019-OS_CD'!G170*Factores!$B$7</f>
        <v>0.281976</v>
      </c>
      <c r="H41" s="929"/>
      <c r="I41" s="701"/>
      <c r="J41" s="701"/>
      <c r="K41" s="967"/>
      <c r="L41" s="701"/>
      <c r="N41" s="502">
        <v>0.24</v>
      </c>
      <c r="Q41" s="502">
        <f t="shared" si="1"/>
        <v>1</v>
      </c>
      <c r="R41" s="502">
        <f t="shared" si="2"/>
        <v>0</v>
      </c>
    </row>
    <row r="42" spans="2:18">
      <c r="B42" s="715"/>
      <c r="C42" s="810"/>
      <c r="D42" s="751"/>
      <c r="E42" s="811"/>
      <c r="F42" s="714" t="s">
        <v>56</v>
      </c>
      <c r="G42" s="929">
        <f xml:space="preserve"> 'Resolución 137-2019-OS_CD'!G171*Factores!$B$7</f>
        <v>8.2243000000000011E-2</v>
      </c>
      <c r="H42" s="929">
        <f xml:space="preserve"> 'Resolución 137-2019-OS_CD'!H171*Factores!$B$7</f>
        <v>0.19973300000000002</v>
      </c>
      <c r="I42" s="701"/>
      <c r="J42" s="701"/>
      <c r="K42" s="967"/>
      <c r="L42" s="701"/>
      <c r="N42" s="502">
        <v>0.06</v>
      </c>
      <c r="O42" s="502">
        <v>0.15</v>
      </c>
      <c r="Q42" s="502">
        <f t="shared" si="1"/>
        <v>1</v>
      </c>
      <c r="R42" s="502">
        <f t="shared" si="2"/>
        <v>1</v>
      </c>
    </row>
    <row r="43" spans="2:18">
      <c r="B43" s="715"/>
      <c r="C43" s="810"/>
      <c r="D43" s="747" t="s">
        <v>14</v>
      </c>
      <c r="E43" s="713" t="s">
        <v>15</v>
      </c>
      <c r="F43" s="714" t="s">
        <v>63</v>
      </c>
      <c r="G43" s="929">
        <f xml:space="preserve"> 'Resolución 137-2019-OS_CD'!G172*Factores!$B$7</f>
        <v>0.39946600000000004</v>
      </c>
      <c r="H43" s="929">
        <f xml:space="preserve"> 'Resolución 137-2019-OS_CD'!H172*Factores!$B$7</f>
        <v>0.481709</v>
      </c>
      <c r="I43" s="701"/>
      <c r="J43" s="701"/>
      <c r="K43" s="967"/>
      <c r="L43" s="701"/>
      <c r="N43" s="502">
        <v>0.3</v>
      </c>
      <c r="O43" s="502">
        <v>0.36</v>
      </c>
      <c r="Q43" s="502">
        <f t="shared" si="1"/>
        <v>1</v>
      </c>
      <c r="R43" s="502">
        <f t="shared" si="2"/>
        <v>1</v>
      </c>
    </row>
    <row r="44" spans="2:18">
      <c r="B44" s="715"/>
      <c r="C44" s="810"/>
      <c r="D44" s="749"/>
      <c r="E44" s="717"/>
      <c r="F44" s="714" t="s">
        <v>87</v>
      </c>
      <c r="G44" s="929">
        <f xml:space="preserve"> 'Resolución 137-2019-OS_CD'!G173*Factores!$B$7</f>
        <v>0.23498000000000002</v>
      </c>
      <c r="H44" s="929">
        <f xml:space="preserve"> 'Resolución 137-2019-OS_CD'!H173*Factores!$B$7</f>
        <v>0.35247000000000001</v>
      </c>
      <c r="I44" s="701"/>
      <c r="J44" s="701"/>
      <c r="K44" s="967"/>
      <c r="L44" s="701"/>
      <c r="N44" s="502">
        <v>0.18</v>
      </c>
      <c r="O44" s="502">
        <v>0.27</v>
      </c>
      <c r="Q44" s="502">
        <f t="shared" si="1"/>
        <v>1</v>
      </c>
      <c r="R44" s="502">
        <f t="shared" si="2"/>
        <v>1</v>
      </c>
    </row>
    <row r="45" spans="2:18">
      <c r="B45" s="715"/>
      <c r="C45" s="810"/>
      <c r="D45" s="749"/>
      <c r="E45" s="717"/>
      <c r="F45" s="714" t="s">
        <v>88</v>
      </c>
      <c r="G45" s="929">
        <f xml:space="preserve"> 'Resolución 137-2019-OS_CD'!G174*Factores!$B$7</f>
        <v>0.23498000000000002</v>
      </c>
      <c r="H45" s="929">
        <f xml:space="preserve"> 'Resolución 137-2019-OS_CD'!H174*Factores!$B$7</f>
        <v>0.35247000000000001</v>
      </c>
      <c r="I45" s="701"/>
      <c r="J45" s="701"/>
      <c r="K45" s="967"/>
      <c r="L45" s="701"/>
      <c r="N45" s="502">
        <v>0.21</v>
      </c>
      <c r="O45" s="502">
        <v>0.3</v>
      </c>
      <c r="Q45" s="502">
        <f t="shared" si="1"/>
        <v>1</v>
      </c>
      <c r="R45" s="502">
        <f t="shared" si="2"/>
        <v>1</v>
      </c>
    </row>
    <row r="46" spans="2:18">
      <c r="B46" s="715"/>
      <c r="C46" s="810"/>
      <c r="D46" s="749"/>
      <c r="E46" s="717"/>
      <c r="F46" s="721" t="s">
        <v>56</v>
      </c>
      <c r="G46" s="929">
        <f xml:space="preserve"> 'Resolución 137-2019-OS_CD'!G175*Factores!$B$7</f>
        <v>8.2243000000000011E-2</v>
      </c>
      <c r="H46" s="929">
        <f xml:space="preserve"> 'Resolución 137-2019-OS_CD'!H175*Factores!$B$7</f>
        <v>0.19973300000000002</v>
      </c>
      <c r="I46" s="701"/>
      <c r="J46" s="701"/>
      <c r="K46" s="967"/>
      <c r="L46" s="701"/>
      <c r="N46" s="502">
        <v>0.09</v>
      </c>
      <c r="O46" s="502">
        <v>0.15</v>
      </c>
      <c r="Q46" s="502">
        <f t="shared" si="1"/>
        <v>1</v>
      </c>
      <c r="R46" s="502">
        <f t="shared" si="2"/>
        <v>1</v>
      </c>
    </row>
    <row r="47" spans="2:18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 xml:space="preserve"> 'Resolución 137-2019-OS_CD'!G176*Factores!$B$7</f>
        <v>0.71668900000000002</v>
      </c>
      <c r="H47" s="929">
        <f xml:space="preserve"> 'Resolución 137-2019-OS_CD'!H176*Factores!$B$7</f>
        <v>0.834179</v>
      </c>
      <c r="I47" s="701"/>
      <c r="J47" s="701"/>
      <c r="K47" s="967"/>
      <c r="L47" s="701"/>
      <c r="N47" s="502">
        <v>0.51</v>
      </c>
      <c r="O47" s="502">
        <v>0.6</v>
      </c>
      <c r="Q47" s="502">
        <f t="shared" si="1"/>
        <v>1</v>
      </c>
      <c r="R47" s="502">
        <f t="shared" si="2"/>
        <v>1</v>
      </c>
    </row>
    <row r="48" spans="2:18">
      <c r="B48" s="715"/>
      <c r="C48" s="715"/>
      <c r="D48" s="812"/>
      <c r="E48" s="717"/>
      <c r="F48" s="714" t="s">
        <v>60</v>
      </c>
      <c r="G48" s="929">
        <f xml:space="preserve"> 'Resolución 137-2019-OS_CD'!G177*Factores!$B$7</f>
        <v>0.51695600000000008</v>
      </c>
      <c r="H48" s="929">
        <f xml:space="preserve"> 'Resolución 137-2019-OS_CD'!H177*Factores!$B$7</f>
        <v>0.63444600000000007</v>
      </c>
      <c r="I48" s="701"/>
      <c r="J48" s="701"/>
      <c r="K48" s="967"/>
      <c r="L48" s="701"/>
      <c r="N48" s="502">
        <v>0.42</v>
      </c>
      <c r="O48" s="502">
        <v>0.51</v>
      </c>
      <c r="Q48" s="502">
        <f t="shared" si="1"/>
        <v>1</v>
      </c>
      <c r="R48" s="502">
        <f t="shared" si="2"/>
        <v>1</v>
      </c>
    </row>
    <row r="49" spans="2:19">
      <c r="B49" s="715"/>
      <c r="C49" s="715"/>
      <c r="D49" s="812"/>
      <c r="E49" s="717"/>
      <c r="F49" s="714" t="s">
        <v>56</v>
      </c>
      <c r="G49" s="929">
        <f xml:space="preserve"> 'Resolución 137-2019-OS_CD'!G178*Factores!$B$7</f>
        <v>0.16448600000000002</v>
      </c>
      <c r="H49" s="929">
        <f xml:space="preserve"> 'Resolución 137-2019-OS_CD'!H178*Factores!$B$7</f>
        <v>0.23498000000000002</v>
      </c>
      <c r="I49" s="701"/>
      <c r="J49" s="701"/>
      <c r="K49" s="967"/>
      <c r="L49" s="701"/>
      <c r="N49" s="502">
        <v>0.12</v>
      </c>
      <c r="O49" s="502">
        <v>0.18</v>
      </c>
      <c r="Q49" s="502">
        <f t="shared" si="1"/>
        <v>1</v>
      </c>
      <c r="R49" s="502">
        <f t="shared" si="2"/>
        <v>1</v>
      </c>
    </row>
    <row r="50" spans="2:19">
      <c r="B50" s="715"/>
      <c r="C50" s="715"/>
      <c r="D50" s="812"/>
      <c r="E50" s="717"/>
      <c r="F50" s="714" t="s">
        <v>272</v>
      </c>
      <c r="G50" s="929">
        <f xml:space="preserve"> 'Resolución 137-2019-OS_CD'!G179*Factores!$B$7</f>
        <v>0.86942600000000003</v>
      </c>
      <c r="H50" s="929">
        <f xml:space="preserve"> 'Resolución 137-2019-OS_CD'!H179*Factores!$B$7</f>
        <v>0.98691600000000002</v>
      </c>
      <c r="I50" s="701"/>
      <c r="J50" s="701"/>
      <c r="K50" s="967"/>
      <c r="L50" s="701"/>
      <c r="N50" s="502">
        <v>0.69</v>
      </c>
      <c r="O50" s="502">
        <v>0.78</v>
      </c>
      <c r="Q50" s="502">
        <f t="shared" si="1"/>
        <v>1</v>
      </c>
      <c r="R50" s="502">
        <f t="shared" si="2"/>
        <v>1</v>
      </c>
    </row>
    <row r="51" spans="2:19">
      <c r="B51" s="715"/>
      <c r="C51" s="715"/>
      <c r="D51" s="813" t="s">
        <v>21</v>
      </c>
      <c r="E51" s="814" t="s">
        <v>22</v>
      </c>
      <c r="F51" s="714" t="s">
        <v>63</v>
      </c>
      <c r="G51" s="929">
        <f xml:space="preserve"> 'Resolución 137-2019-OS_CD'!G180*Factores!$B$7</f>
        <v>0.71668900000000002</v>
      </c>
      <c r="H51" s="929">
        <f xml:space="preserve"> 'Resolución 137-2019-OS_CD'!H180*Factores!$B$7</f>
        <v>0.834179</v>
      </c>
      <c r="I51" s="701"/>
      <c r="J51" s="701"/>
      <c r="K51" s="967"/>
      <c r="L51" s="701"/>
      <c r="N51" s="502">
        <v>0.54</v>
      </c>
      <c r="O51" s="502">
        <v>0.6</v>
      </c>
      <c r="Q51" s="502">
        <f t="shared" si="1"/>
        <v>1</v>
      </c>
      <c r="R51" s="502">
        <f t="shared" si="2"/>
        <v>1</v>
      </c>
    </row>
    <row r="52" spans="2:19">
      <c r="B52" s="715"/>
      <c r="C52" s="715"/>
      <c r="D52" s="812"/>
      <c r="E52" s="717"/>
      <c r="F52" s="714" t="s">
        <v>60</v>
      </c>
      <c r="G52" s="929">
        <f xml:space="preserve"> 'Resolución 137-2019-OS_CD'!G181*Factores!$B$7</f>
        <v>0.51695600000000008</v>
      </c>
      <c r="H52" s="929">
        <f xml:space="preserve"> 'Resolución 137-2019-OS_CD'!H181*Factores!$B$7</f>
        <v>0.63444600000000007</v>
      </c>
      <c r="I52" s="701"/>
      <c r="J52" s="701"/>
      <c r="K52" s="967"/>
      <c r="L52" s="701"/>
      <c r="N52" s="502">
        <v>0.42</v>
      </c>
      <c r="O52" s="502">
        <v>0.51</v>
      </c>
      <c r="Q52" s="502">
        <f t="shared" si="1"/>
        <v>1</v>
      </c>
      <c r="R52" s="502">
        <f t="shared" si="2"/>
        <v>1</v>
      </c>
    </row>
    <row r="53" spans="2:19">
      <c r="B53" s="715"/>
      <c r="C53" s="715"/>
      <c r="D53" s="812"/>
      <c r="E53" s="717"/>
      <c r="F53" s="714" t="s">
        <v>56</v>
      </c>
      <c r="G53" s="929">
        <f xml:space="preserve"> 'Resolución 137-2019-OS_CD'!G182*Factores!$B$7</f>
        <v>0.16448600000000002</v>
      </c>
      <c r="H53" s="929">
        <f xml:space="preserve"> 'Resolución 137-2019-OS_CD'!H182*Factores!$B$7</f>
        <v>0.23498000000000002</v>
      </c>
      <c r="I53" s="701"/>
      <c r="J53" s="701"/>
      <c r="K53" s="967"/>
      <c r="L53" s="701"/>
      <c r="N53" s="502">
        <v>0.12</v>
      </c>
      <c r="O53" s="502">
        <v>0.18</v>
      </c>
      <c r="Q53" s="502">
        <f t="shared" si="1"/>
        <v>1</v>
      </c>
      <c r="R53" s="502">
        <f t="shared" si="2"/>
        <v>1</v>
      </c>
    </row>
    <row r="54" spans="2:19">
      <c r="B54" s="715"/>
      <c r="C54" s="715"/>
      <c r="D54" s="812"/>
      <c r="E54" s="717"/>
      <c r="F54" s="714" t="s">
        <v>272</v>
      </c>
      <c r="G54" s="929">
        <f xml:space="preserve"> 'Resolución 137-2019-OS_CD'!G183*Factores!$B$7</f>
        <v>0.91642200000000007</v>
      </c>
      <c r="H54" s="929">
        <f xml:space="preserve"> 'Resolución 137-2019-OS_CD'!H183*Factores!$B$7</f>
        <v>1.0339120000000002</v>
      </c>
      <c r="I54" s="701"/>
      <c r="J54" s="701"/>
      <c r="K54" s="967"/>
      <c r="L54" s="701"/>
      <c r="N54" s="502">
        <v>0.75</v>
      </c>
      <c r="O54" s="502">
        <v>0.81</v>
      </c>
      <c r="Q54" s="502">
        <f t="shared" si="1"/>
        <v>1</v>
      </c>
      <c r="R54" s="502">
        <f t="shared" si="2"/>
        <v>1</v>
      </c>
    </row>
    <row r="55" spans="2:19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 xml:space="preserve"> 'Resolución 137-2019-OS_CD'!G184*Factores!$B$8</f>
        <v>1.1544399999999999</v>
      </c>
      <c r="H55" s="929">
        <f xml:space="preserve"> 'Resolución 137-2019-OS_CD'!H184*Factores!$B$8</f>
        <v>1.3610240000000002</v>
      </c>
      <c r="I55" s="701"/>
      <c r="J55" s="701"/>
      <c r="K55" s="967"/>
      <c r="L55" s="701"/>
      <c r="N55" s="502">
        <v>0.9</v>
      </c>
      <c r="O55" s="502">
        <v>0.99</v>
      </c>
      <c r="Q55" s="502">
        <f t="shared" si="1"/>
        <v>1</v>
      </c>
      <c r="R55" s="502">
        <f t="shared" si="2"/>
        <v>1</v>
      </c>
    </row>
    <row r="56" spans="2:19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 xml:space="preserve"> 'Resolución 137-2019-OS_CD'!G185*Factores!$B$8</f>
        <v>1.227352</v>
      </c>
      <c r="H56" s="929">
        <f xml:space="preserve"> 'Resolución 137-2019-OS_CD'!H185*Factores!$B$8</f>
        <v>1.6040640000000002</v>
      </c>
      <c r="I56" s="701"/>
      <c r="J56" s="701"/>
      <c r="K56" s="967"/>
      <c r="L56" s="701"/>
      <c r="N56" s="502">
        <v>0.93</v>
      </c>
      <c r="O56" s="502">
        <v>1.2</v>
      </c>
      <c r="Q56" s="502">
        <f t="shared" si="1"/>
        <v>1</v>
      </c>
      <c r="R56" s="502">
        <f t="shared" si="2"/>
        <v>1</v>
      </c>
    </row>
    <row r="57" spans="2:19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 xml:space="preserve"> 'Resolución 137-2019-OS_CD'!H186*Factores!$B$8</f>
        <v>2.2116640000000003</v>
      </c>
      <c r="I57" s="701"/>
      <c r="J57" s="701"/>
      <c r="K57" s="967"/>
      <c r="L57" s="701"/>
      <c r="O57" s="502">
        <v>1.67</v>
      </c>
      <c r="Q57" s="502">
        <f t="shared" si="1"/>
        <v>0</v>
      </c>
      <c r="R57" s="502">
        <f t="shared" si="2"/>
        <v>1</v>
      </c>
    </row>
    <row r="58" spans="2:19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 xml:space="preserve"> 'Resolución 137-2019-OS_CD'!H187*Factores!$B$8</f>
        <v>2.8800240000000001</v>
      </c>
      <c r="I58" s="701"/>
      <c r="J58" s="701"/>
      <c r="K58" s="967"/>
      <c r="L58" s="701"/>
      <c r="O58" s="502">
        <v>1.88</v>
      </c>
      <c r="Q58" s="502">
        <f t="shared" si="1"/>
        <v>0</v>
      </c>
      <c r="R58" s="502">
        <f t="shared" si="2"/>
        <v>1</v>
      </c>
    </row>
    <row r="59" spans="2:19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 xml:space="preserve"> 'Resolución 137-2019-OS_CD'!H188*Factores!$B$8</f>
        <v>3.1230639999999998</v>
      </c>
      <c r="I59" s="701"/>
      <c r="J59" s="701"/>
      <c r="K59" s="967"/>
      <c r="L59" s="701"/>
      <c r="O59" s="502">
        <v>2.06</v>
      </c>
      <c r="Q59" s="502">
        <f t="shared" si="1"/>
        <v>0</v>
      </c>
      <c r="R59" s="502">
        <f t="shared" si="2"/>
        <v>1</v>
      </c>
      <c r="S59" s="800">
        <f>+SUM(Q37:R59)</f>
        <v>41</v>
      </c>
    </row>
    <row r="60" spans="2:19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9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9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9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9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7" ht="15.75">
      <c r="B65" s="740" t="s">
        <v>125</v>
      </c>
      <c r="C65" s="701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7" ht="12.75" customHeight="1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</row>
    <row r="67" spans="2:17">
      <c r="B67" s="707" t="s">
        <v>6</v>
      </c>
      <c r="C67" s="707" t="s">
        <v>3</v>
      </c>
      <c r="D67" s="707" t="s">
        <v>4</v>
      </c>
      <c r="E67" s="707" t="s">
        <v>7</v>
      </c>
      <c r="F67" s="707" t="s">
        <v>49</v>
      </c>
      <c r="G67" s="707" t="s">
        <v>296</v>
      </c>
      <c r="H67" s="742"/>
      <c r="I67" s="742"/>
      <c r="J67" s="807"/>
      <c r="K67" s="742"/>
      <c r="L67" s="742"/>
    </row>
    <row r="68" spans="2:17">
      <c r="B68" s="730"/>
      <c r="C68" s="730"/>
      <c r="D68" s="730"/>
      <c r="E68" s="730" t="s">
        <v>86</v>
      </c>
      <c r="F68" s="730" t="s">
        <v>51</v>
      </c>
      <c r="G68" s="730"/>
      <c r="H68" s="742"/>
      <c r="I68" s="742"/>
      <c r="J68" s="807"/>
      <c r="K68" s="742"/>
      <c r="L68" s="742"/>
    </row>
    <row r="69" spans="2:17">
      <c r="B69" s="712" t="s">
        <v>11</v>
      </c>
      <c r="C69" s="712" t="s">
        <v>9</v>
      </c>
      <c r="D69" s="712" t="s">
        <v>10</v>
      </c>
      <c r="E69" s="713" t="s">
        <v>12</v>
      </c>
      <c r="F69" s="732" t="s">
        <v>87</v>
      </c>
      <c r="G69" s="928">
        <f>+'Resolución 137-2019-OS_CD'!G198*Factores!$B$7</f>
        <v>0.281976</v>
      </c>
      <c r="H69" s="742"/>
      <c r="I69" s="701"/>
      <c r="J69" s="701"/>
      <c r="K69" s="701"/>
      <c r="L69" s="701"/>
      <c r="N69" s="504">
        <v>0.21</v>
      </c>
      <c r="O69" s="503"/>
      <c r="P69" s="504">
        <f t="shared" ref="P69:P74" si="3">+IF(N69=G69,0,1)</f>
        <v>1</v>
      </c>
      <c r="Q69" s="504"/>
    </row>
    <row r="70" spans="2:17">
      <c r="B70" s="818"/>
      <c r="C70" s="818"/>
      <c r="D70" s="819"/>
      <c r="E70" s="819"/>
      <c r="F70" s="732" t="s">
        <v>88</v>
      </c>
      <c r="G70" s="928">
        <f>+'Resolución 137-2019-OS_CD'!G199*Factores!$B$7</f>
        <v>0.31722300000000003</v>
      </c>
      <c r="H70" s="742"/>
      <c r="I70" s="701"/>
      <c r="J70" s="701"/>
      <c r="K70" s="701"/>
      <c r="L70" s="701"/>
      <c r="N70" s="504">
        <v>0.21</v>
      </c>
      <c r="O70" s="503"/>
      <c r="P70" s="504">
        <f t="shared" si="3"/>
        <v>1</v>
      </c>
      <c r="Q70" s="504"/>
    </row>
    <row r="71" spans="2:17">
      <c r="B71" s="715"/>
      <c r="C71" s="715"/>
      <c r="D71" s="712" t="s">
        <v>14</v>
      </c>
      <c r="E71" s="713" t="s">
        <v>15</v>
      </c>
      <c r="F71" s="732" t="s">
        <v>87</v>
      </c>
      <c r="G71" s="928">
        <f>+'Resolución 137-2019-OS_CD'!G200*Factores!$B$7</f>
        <v>0.31722300000000003</v>
      </c>
      <c r="H71" s="742"/>
      <c r="I71" s="701"/>
      <c r="J71" s="701"/>
      <c r="K71" s="701"/>
      <c r="L71" s="701"/>
      <c r="N71" s="504">
        <v>0.24</v>
      </c>
      <c r="O71" s="503"/>
      <c r="P71" s="504">
        <f t="shared" si="3"/>
        <v>1</v>
      </c>
      <c r="Q71" s="503"/>
    </row>
    <row r="72" spans="2:17">
      <c r="B72" s="819"/>
      <c r="C72" s="819"/>
      <c r="D72" s="819"/>
      <c r="E72" s="734"/>
      <c r="F72" s="732" t="s">
        <v>88</v>
      </c>
      <c r="G72" s="928">
        <f>+'Resolución 137-2019-OS_CD'!G201*Factores!$B$7</f>
        <v>0.31722300000000003</v>
      </c>
      <c r="H72" s="742"/>
      <c r="I72" s="701"/>
      <c r="J72" s="701"/>
      <c r="K72" s="701"/>
      <c r="L72" s="701"/>
      <c r="N72" s="504">
        <v>0.27</v>
      </c>
      <c r="O72" s="503"/>
      <c r="P72" s="504">
        <f t="shared" si="3"/>
        <v>1</v>
      </c>
      <c r="Q72" s="503"/>
    </row>
    <row r="73" spans="2:17">
      <c r="B73" s="712" t="s">
        <v>18</v>
      </c>
      <c r="C73" s="712" t="s">
        <v>16</v>
      </c>
      <c r="D73" s="735" t="s">
        <v>17</v>
      </c>
      <c r="E73" s="736" t="s">
        <v>19</v>
      </c>
      <c r="F73" s="735" t="s">
        <v>60</v>
      </c>
      <c r="G73" s="928">
        <f>+'Resolución 137-2019-OS_CD'!G202*Factores!$B$7</f>
        <v>0.552203</v>
      </c>
      <c r="H73" s="742"/>
      <c r="I73" s="701"/>
      <c r="J73" s="701"/>
      <c r="K73" s="701"/>
      <c r="L73" s="701"/>
      <c r="N73" s="504">
        <v>0.45</v>
      </c>
      <c r="O73" s="503"/>
      <c r="P73" s="504">
        <f t="shared" si="3"/>
        <v>1</v>
      </c>
      <c r="Q73" s="503"/>
    </row>
    <row r="74" spans="2:17" ht="12.75" customHeight="1">
      <c r="B74" s="719"/>
      <c r="C74" s="719"/>
      <c r="D74" s="735" t="s">
        <v>21</v>
      </c>
      <c r="E74" s="738" t="s">
        <v>22</v>
      </c>
      <c r="F74" s="735" t="s">
        <v>60</v>
      </c>
      <c r="G74" s="928">
        <f>+'Resolución 137-2019-OS_CD'!G203*Factores!$B$7</f>
        <v>0.59919900000000004</v>
      </c>
      <c r="H74" s="742"/>
      <c r="I74" s="701"/>
      <c r="J74" s="701"/>
      <c r="K74" s="701"/>
      <c r="L74" s="701"/>
      <c r="N74" s="504">
        <v>0.48</v>
      </c>
      <c r="O74" s="503"/>
      <c r="P74" s="504">
        <f t="shared" si="3"/>
        <v>1</v>
      </c>
      <c r="Q74" s="801">
        <f>+SUM(P69:P74)</f>
        <v>6</v>
      </c>
    </row>
    <row r="75" spans="2:17">
      <c r="B75" s="807" t="s">
        <v>281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7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7"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7" ht="15.75">
      <c r="B78" s="740" t="s">
        <v>126</v>
      </c>
      <c r="C78" s="701"/>
      <c r="D78" s="807"/>
      <c r="E78" s="807"/>
      <c r="F78" s="807"/>
      <c r="G78" s="807"/>
      <c r="H78" s="807"/>
      <c r="I78" s="807"/>
      <c r="J78" s="807"/>
      <c r="K78" s="807"/>
      <c r="L78" s="807"/>
    </row>
    <row r="79" spans="2:17">
      <c r="B79" s="807"/>
      <c r="C79" s="807"/>
      <c r="D79" s="742"/>
      <c r="E79" s="742"/>
      <c r="F79" s="742"/>
      <c r="G79" s="742"/>
      <c r="H79" s="742"/>
      <c r="I79" s="742"/>
      <c r="J79" s="742"/>
      <c r="K79" s="742"/>
      <c r="L79" s="742"/>
    </row>
    <row r="80" spans="2:17" ht="12.75" customHeight="1">
      <c r="B80" s="707" t="s">
        <v>6</v>
      </c>
      <c r="C80" s="707" t="s">
        <v>3</v>
      </c>
      <c r="D80" s="743" t="s">
        <v>4</v>
      </c>
      <c r="E80" s="707" t="s">
        <v>7</v>
      </c>
      <c r="F80" s="707" t="s">
        <v>49</v>
      </c>
      <c r="G80" s="743" t="s">
        <v>1</v>
      </c>
      <c r="H80" s="707" t="s">
        <v>2</v>
      </c>
      <c r="I80" s="701"/>
      <c r="J80" s="701"/>
      <c r="K80" s="701"/>
      <c r="L80" s="701"/>
    </row>
    <row r="81" spans="2:19" ht="12.75" customHeight="1">
      <c r="B81" s="730"/>
      <c r="C81" s="730"/>
      <c r="D81" s="744"/>
      <c r="E81" s="730" t="s">
        <v>86</v>
      </c>
      <c r="F81" s="730" t="s">
        <v>51</v>
      </c>
      <c r="G81" s="820" t="s">
        <v>280</v>
      </c>
      <c r="H81" s="731" t="s">
        <v>285</v>
      </c>
      <c r="I81" s="701"/>
      <c r="J81" s="701"/>
      <c r="K81" s="701"/>
      <c r="L81" s="701"/>
    </row>
    <row r="82" spans="2:19">
      <c r="B82" s="712" t="s">
        <v>18</v>
      </c>
      <c r="C82" s="712" t="s">
        <v>16</v>
      </c>
      <c r="D82" s="761" t="s">
        <v>17</v>
      </c>
      <c r="E82" s="713" t="s">
        <v>19</v>
      </c>
      <c r="F82" s="714" t="s">
        <v>63</v>
      </c>
      <c r="G82" s="929">
        <f>'Resolución 137-2019-OS_CD'!G211*Factores!$B$7</f>
        <v>0.71668900000000002</v>
      </c>
      <c r="H82" s="929">
        <f>'Resolución 137-2019-OS_CD'!H211*Factores!$B$7</f>
        <v>0.834179</v>
      </c>
      <c r="I82" s="701"/>
      <c r="J82" s="701"/>
      <c r="K82" s="701"/>
      <c r="L82" s="701"/>
      <c r="N82" s="502">
        <v>0.51</v>
      </c>
      <c r="O82" s="502">
        <v>0.63</v>
      </c>
      <c r="Q82" s="502">
        <f t="shared" ref="Q82:Q94" si="4">+IF(N82=G82,0,1)</f>
        <v>1</v>
      </c>
      <c r="R82" s="502">
        <f t="shared" ref="R82:R94" si="5">+IF(O82=H82,0,1)</f>
        <v>1</v>
      </c>
    </row>
    <row r="83" spans="2:19">
      <c r="B83" s="715"/>
      <c r="C83" s="715"/>
      <c r="D83" s="812"/>
      <c r="E83" s="717"/>
      <c r="F83" s="714" t="s">
        <v>60</v>
      </c>
      <c r="G83" s="929">
        <f>'Resolución 137-2019-OS_CD'!G212*Factores!$B$7</f>
        <v>0.51695600000000008</v>
      </c>
      <c r="H83" s="929">
        <f>'Resolución 137-2019-OS_CD'!H212*Factores!$B$7</f>
        <v>0.66969299999999998</v>
      </c>
      <c r="I83" s="701"/>
      <c r="J83" s="701"/>
      <c r="K83" s="701"/>
      <c r="L83" s="701"/>
      <c r="N83" s="502">
        <v>0.42</v>
      </c>
      <c r="O83" s="502">
        <v>0.51</v>
      </c>
      <c r="Q83" s="502">
        <f t="shared" si="4"/>
        <v>1</v>
      </c>
      <c r="R83" s="502">
        <f t="shared" si="5"/>
        <v>1</v>
      </c>
    </row>
    <row r="84" spans="2:19">
      <c r="B84" s="715"/>
      <c r="C84" s="715"/>
      <c r="D84" s="812"/>
      <c r="E84" s="717"/>
      <c r="F84" s="714" t="s">
        <v>56</v>
      </c>
      <c r="G84" s="929">
        <f>'Resolución 137-2019-OS_CD'!G213*Factores!$B$7</f>
        <v>0.16448600000000002</v>
      </c>
      <c r="H84" s="929">
        <f>'Resolución 137-2019-OS_CD'!H213*Factores!$B$7</f>
        <v>0.281976</v>
      </c>
      <c r="I84" s="701"/>
      <c r="J84" s="701"/>
      <c r="K84" s="701"/>
      <c r="L84" s="701"/>
      <c r="N84" s="502">
        <v>0.12</v>
      </c>
      <c r="O84" s="502">
        <v>0.21</v>
      </c>
      <c r="Q84" s="502">
        <f t="shared" si="4"/>
        <v>1</v>
      </c>
      <c r="R84" s="502">
        <f t="shared" si="5"/>
        <v>1</v>
      </c>
    </row>
    <row r="85" spans="2:19">
      <c r="B85" s="715"/>
      <c r="C85" s="715"/>
      <c r="D85" s="812"/>
      <c r="E85" s="717"/>
      <c r="F85" s="714" t="s">
        <v>272</v>
      </c>
      <c r="G85" s="929">
        <f>'Resolución 137-2019-OS_CD'!G214*Factores!$B$7</f>
        <v>0.86942600000000003</v>
      </c>
      <c r="H85" s="929">
        <f>'Resolución 137-2019-OS_CD'!H214*Factores!$B$7</f>
        <v>0.98691600000000002</v>
      </c>
      <c r="I85" s="701"/>
      <c r="J85" s="701"/>
      <c r="K85" s="701"/>
      <c r="L85" s="701"/>
      <c r="N85" s="502">
        <v>0.72</v>
      </c>
      <c r="O85" s="502">
        <v>0.81</v>
      </c>
      <c r="Q85" s="502">
        <f t="shared" si="4"/>
        <v>1</v>
      </c>
      <c r="R85" s="502">
        <f t="shared" si="5"/>
        <v>1</v>
      </c>
    </row>
    <row r="86" spans="2:19">
      <c r="B86" s="715"/>
      <c r="C86" s="715"/>
      <c r="D86" s="813" t="s">
        <v>21</v>
      </c>
      <c r="E86" s="814" t="s">
        <v>22</v>
      </c>
      <c r="F86" s="714" t="s">
        <v>63</v>
      </c>
      <c r="G86" s="929">
        <f>'Resolución 137-2019-OS_CD'!G215*Factores!$B$7</f>
        <v>0.71668900000000002</v>
      </c>
      <c r="H86" s="929">
        <f>'Resolución 137-2019-OS_CD'!H215*Factores!$B$7</f>
        <v>0.834179</v>
      </c>
      <c r="I86" s="701"/>
      <c r="J86" s="701"/>
      <c r="K86" s="701"/>
      <c r="L86" s="701"/>
      <c r="N86" s="502">
        <v>0.54</v>
      </c>
      <c r="O86" s="502">
        <v>0.63</v>
      </c>
      <c r="Q86" s="502">
        <f t="shared" si="4"/>
        <v>1</v>
      </c>
      <c r="R86" s="502">
        <f t="shared" si="5"/>
        <v>1</v>
      </c>
    </row>
    <row r="87" spans="2:19">
      <c r="B87" s="715"/>
      <c r="C87" s="715"/>
      <c r="D87" s="812"/>
      <c r="E87" s="717"/>
      <c r="F87" s="714" t="s">
        <v>60</v>
      </c>
      <c r="G87" s="929">
        <f>'Resolución 137-2019-OS_CD'!G216*Factores!$B$7</f>
        <v>0.51695600000000008</v>
      </c>
      <c r="H87" s="929">
        <f>'Resolución 137-2019-OS_CD'!H216*Factores!$B$7</f>
        <v>0.66969299999999998</v>
      </c>
      <c r="I87" s="701"/>
      <c r="J87" s="701"/>
      <c r="K87" s="701"/>
      <c r="L87" s="701"/>
      <c r="N87" s="502">
        <v>0.45</v>
      </c>
      <c r="O87" s="502">
        <v>0.54</v>
      </c>
      <c r="Q87" s="502">
        <f t="shared" si="4"/>
        <v>1</v>
      </c>
      <c r="R87" s="502">
        <f t="shared" si="5"/>
        <v>1</v>
      </c>
    </row>
    <row r="88" spans="2:19">
      <c r="B88" s="715"/>
      <c r="C88" s="715"/>
      <c r="D88" s="812"/>
      <c r="E88" s="717"/>
      <c r="F88" s="714" t="s">
        <v>56</v>
      </c>
      <c r="G88" s="929">
        <f>'Resolución 137-2019-OS_CD'!G217*Factores!$B$7</f>
        <v>0.16448600000000002</v>
      </c>
      <c r="H88" s="929">
        <f>'Resolución 137-2019-OS_CD'!H217*Factores!$B$7</f>
        <v>0.281976</v>
      </c>
      <c r="I88" s="701"/>
      <c r="J88" s="701"/>
      <c r="K88" s="701"/>
      <c r="L88" s="701"/>
      <c r="N88" s="502">
        <v>0.12</v>
      </c>
      <c r="O88" s="502">
        <v>0.21</v>
      </c>
      <c r="Q88" s="502">
        <f t="shared" si="4"/>
        <v>1</v>
      </c>
      <c r="R88" s="502">
        <f t="shared" si="5"/>
        <v>1</v>
      </c>
    </row>
    <row r="89" spans="2:19">
      <c r="B89" s="715"/>
      <c r="C89" s="715"/>
      <c r="D89" s="812"/>
      <c r="E89" s="717"/>
      <c r="F89" s="714" t="s">
        <v>272</v>
      </c>
      <c r="G89" s="929">
        <f>'Resolución 137-2019-OS_CD'!G218*Factores!$B$7</f>
        <v>0.86942600000000003</v>
      </c>
      <c r="H89" s="929">
        <f>'Resolución 137-2019-OS_CD'!H218*Factores!$B$7</f>
        <v>0.98691600000000002</v>
      </c>
      <c r="I89" s="701"/>
      <c r="J89" s="701"/>
      <c r="K89" s="701"/>
      <c r="L89" s="701"/>
      <c r="N89" s="502">
        <v>0.75</v>
      </c>
      <c r="O89" s="502">
        <v>0.84</v>
      </c>
      <c r="Q89" s="502">
        <f t="shared" si="4"/>
        <v>1</v>
      </c>
      <c r="R89" s="502">
        <f t="shared" si="5"/>
        <v>1</v>
      </c>
    </row>
    <row r="90" spans="2:19">
      <c r="B90" s="715"/>
      <c r="C90" s="808" t="s">
        <v>23</v>
      </c>
      <c r="D90" s="815" t="s">
        <v>24</v>
      </c>
      <c r="E90" s="814" t="s">
        <v>25</v>
      </c>
      <c r="F90" s="714" t="s">
        <v>273</v>
      </c>
      <c r="G90" s="929">
        <f>'Resolución 137-2019-OS_CD'!G219*Factores!$B$8</f>
        <v>1.1058320000000001</v>
      </c>
      <c r="H90" s="929">
        <f>'Resolución 137-2019-OS_CD'!H219*Factores!$B$8</f>
        <v>1.2759600000000002</v>
      </c>
      <c r="I90" s="701"/>
      <c r="J90" s="701"/>
      <c r="K90" s="701"/>
      <c r="L90" s="701"/>
      <c r="N90" s="502">
        <v>0.84</v>
      </c>
      <c r="O90" s="502">
        <v>0.96</v>
      </c>
      <c r="Q90" s="502">
        <f t="shared" si="4"/>
        <v>1</v>
      </c>
      <c r="R90" s="502">
        <f t="shared" si="5"/>
        <v>1</v>
      </c>
    </row>
    <row r="91" spans="2:19">
      <c r="B91" s="715"/>
      <c r="C91" s="712" t="s">
        <v>26</v>
      </c>
      <c r="D91" s="815" t="s">
        <v>27</v>
      </c>
      <c r="E91" s="814" t="s">
        <v>28</v>
      </c>
      <c r="F91" s="714" t="s">
        <v>272</v>
      </c>
      <c r="G91" s="929">
        <f>'Resolución 137-2019-OS_CD'!G220*Factores!$B$8</f>
        <v>1.190896</v>
      </c>
      <c r="H91" s="929">
        <f>'Resolución 137-2019-OS_CD'!H220*Factores!$B$8</f>
        <v>1.3974800000000001</v>
      </c>
      <c r="I91" s="701"/>
      <c r="J91" s="701"/>
      <c r="K91" s="701"/>
      <c r="L91" s="701"/>
      <c r="N91" s="502">
        <v>1.05</v>
      </c>
      <c r="O91" s="502">
        <v>1.05</v>
      </c>
      <c r="Q91" s="502">
        <f t="shared" si="4"/>
        <v>1</v>
      </c>
      <c r="R91" s="502">
        <f t="shared" si="5"/>
        <v>1</v>
      </c>
    </row>
    <row r="92" spans="2:19">
      <c r="B92" s="715"/>
      <c r="C92" s="715"/>
      <c r="D92" s="815" t="s">
        <v>29</v>
      </c>
      <c r="E92" s="814" t="s">
        <v>30</v>
      </c>
      <c r="F92" s="714" t="s">
        <v>272</v>
      </c>
      <c r="G92" s="929"/>
      <c r="H92" s="929">
        <f>'Resolución 137-2019-OS_CD'!H221*Factores!$B$8</f>
        <v>1.810648</v>
      </c>
      <c r="I92" s="701"/>
      <c r="J92" s="701"/>
      <c r="K92" s="701"/>
      <c r="L92" s="701"/>
      <c r="O92" s="502">
        <v>1.32</v>
      </c>
      <c r="Q92" s="502">
        <f t="shared" si="4"/>
        <v>0</v>
      </c>
      <c r="R92" s="502">
        <f t="shared" si="5"/>
        <v>1</v>
      </c>
    </row>
    <row r="93" spans="2:19">
      <c r="B93" s="715"/>
      <c r="C93" s="715"/>
      <c r="D93" s="815" t="s">
        <v>31</v>
      </c>
      <c r="E93" s="814" t="s">
        <v>32</v>
      </c>
      <c r="F93" s="714" t="s">
        <v>272</v>
      </c>
      <c r="G93" s="929"/>
      <c r="H93" s="929">
        <f>'Resolución 137-2019-OS_CD'!H222*Factores!$B$8</f>
        <v>2.4668559999999999</v>
      </c>
      <c r="I93" s="701"/>
      <c r="J93" s="701"/>
      <c r="K93" s="701"/>
      <c r="L93" s="701"/>
      <c r="O93" s="502">
        <v>1.79</v>
      </c>
      <c r="Q93" s="502">
        <f t="shared" si="4"/>
        <v>0</v>
      </c>
      <c r="R93" s="502">
        <f t="shared" si="5"/>
        <v>1</v>
      </c>
    </row>
    <row r="94" spans="2:19">
      <c r="B94" s="719"/>
      <c r="C94" s="719"/>
      <c r="D94" s="816" t="s">
        <v>33</v>
      </c>
      <c r="E94" s="817" t="s">
        <v>34</v>
      </c>
      <c r="F94" s="714" t="s">
        <v>272</v>
      </c>
      <c r="G94" s="929"/>
      <c r="H94" s="929">
        <f>'Resolución 137-2019-OS_CD'!H223*Factores!$B$8</f>
        <v>2.7098960000000001</v>
      </c>
      <c r="I94" s="701"/>
      <c r="J94" s="701"/>
      <c r="K94" s="701"/>
      <c r="L94" s="701"/>
      <c r="O94" s="502">
        <v>1.97</v>
      </c>
      <c r="Q94" s="502">
        <f t="shared" si="4"/>
        <v>0</v>
      </c>
      <c r="R94" s="502">
        <f t="shared" si="5"/>
        <v>1</v>
      </c>
      <c r="S94" s="802">
        <f>+SUM(Q82:R94)</f>
        <v>23</v>
      </c>
    </row>
    <row r="95" spans="2:19">
      <c r="B95" s="821" t="s">
        <v>283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9">
      <c r="B96" s="821" t="s">
        <v>284</v>
      </c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8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8" ht="15.75">
      <c r="B98" s="740" t="s">
        <v>153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8"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</row>
    <row r="100" spans="2:18" ht="12.75" customHeight="1">
      <c r="B100" s="742"/>
      <c r="C100" s="742"/>
      <c r="D100" s="742"/>
      <c r="E100" s="742"/>
      <c r="F100" s="742"/>
      <c r="G100" s="742"/>
      <c r="H100" s="742"/>
      <c r="I100" s="742"/>
      <c r="J100" s="807"/>
      <c r="K100" s="742"/>
      <c r="L100" s="742"/>
    </row>
    <row r="101" spans="2:18">
      <c r="B101" s="707" t="s">
        <v>6</v>
      </c>
      <c r="C101" s="707" t="s">
        <v>3</v>
      </c>
      <c r="D101" s="707" t="s">
        <v>4</v>
      </c>
      <c r="E101" s="707" t="s">
        <v>7</v>
      </c>
      <c r="F101" s="707" t="s">
        <v>49</v>
      </c>
      <c r="G101" s="707" t="s">
        <v>296</v>
      </c>
      <c r="H101" s="742"/>
      <c r="I101" s="742"/>
      <c r="J101" s="807"/>
      <c r="K101" s="742"/>
      <c r="L101" s="742"/>
    </row>
    <row r="102" spans="2:18">
      <c r="B102" s="730"/>
      <c r="C102" s="730"/>
      <c r="D102" s="730"/>
      <c r="E102" s="730" t="s">
        <v>86</v>
      </c>
      <c r="F102" s="730" t="s">
        <v>51</v>
      </c>
      <c r="G102" s="730"/>
      <c r="H102" s="742"/>
      <c r="I102" s="742"/>
      <c r="J102" s="807"/>
      <c r="K102" s="742"/>
      <c r="L102" s="742"/>
    </row>
    <row r="103" spans="2:18">
      <c r="B103" s="712" t="s">
        <v>18</v>
      </c>
      <c r="C103" s="712" t="s">
        <v>16</v>
      </c>
      <c r="D103" s="735" t="s">
        <v>17</v>
      </c>
      <c r="E103" s="736" t="s">
        <v>19</v>
      </c>
      <c r="F103" s="735" t="s">
        <v>60</v>
      </c>
      <c r="G103" s="928">
        <f>'Resolución 137-2019-OS_CD'!G234*Factores!$B$7</f>
        <v>0.552203</v>
      </c>
      <c r="H103" s="742"/>
      <c r="I103" s="742"/>
      <c r="J103" s="701"/>
      <c r="K103" s="701"/>
      <c r="L103" s="701"/>
      <c r="N103" s="503">
        <v>0.45</v>
      </c>
      <c r="O103" s="504">
        <f>+IF(N103=G103,0,1)</f>
        <v>1</v>
      </c>
      <c r="P103" s="504"/>
    </row>
    <row r="104" spans="2:18">
      <c r="B104" s="719"/>
      <c r="C104" s="719"/>
      <c r="D104" s="735" t="s">
        <v>21</v>
      </c>
      <c r="E104" s="738" t="s">
        <v>22</v>
      </c>
      <c r="F104" s="735" t="s">
        <v>60</v>
      </c>
      <c r="G104" s="928">
        <f>'Resolución 137-2019-OS_CD'!G235*Factores!$B$7</f>
        <v>0.59919900000000004</v>
      </c>
      <c r="H104" s="742"/>
      <c r="I104" s="742"/>
      <c r="J104" s="701"/>
      <c r="K104" s="701"/>
      <c r="L104" s="701"/>
      <c r="N104" s="503">
        <v>0.51</v>
      </c>
      <c r="O104" s="504">
        <f>+IF(N104=G104,0,1)</f>
        <v>1</v>
      </c>
      <c r="P104" s="803">
        <f>+SUM(O103:O104)</f>
        <v>2</v>
      </c>
    </row>
    <row r="105" spans="2:18">
      <c r="B105" s="701" t="s">
        <v>281</v>
      </c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8">
      <c r="B106" s="701"/>
      <c r="C106" s="701"/>
      <c r="D106" s="701"/>
      <c r="E106" s="701"/>
      <c r="F106" s="701"/>
      <c r="G106" s="742"/>
      <c r="H106" s="742"/>
      <c r="I106" s="742"/>
      <c r="J106" s="701"/>
      <c r="K106" s="701"/>
      <c r="L106" s="701"/>
    </row>
    <row r="107" spans="2:18">
      <c r="B107" s="701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</row>
    <row r="108" spans="2:18" ht="15.75">
      <c r="B108" s="740" t="s">
        <v>127</v>
      </c>
      <c r="C108" s="825"/>
      <c r="D108" s="825"/>
      <c r="E108" s="825"/>
      <c r="F108" s="825"/>
      <c r="G108" s="825"/>
      <c r="H108" s="825"/>
      <c r="I108" s="701"/>
      <c r="J108" s="701"/>
      <c r="K108" s="701"/>
      <c r="L108" s="701"/>
    </row>
    <row r="109" spans="2:18">
      <c r="B109" s="825"/>
      <c r="C109" s="825"/>
      <c r="D109" s="742"/>
      <c r="E109" s="742"/>
      <c r="F109" s="742"/>
      <c r="G109" s="742"/>
      <c r="H109" s="742"/>
      <c r="I109" s="701"/>
      <c r="J109" s="701"/>
      <c r="K109" s="701"/>
      <c r="L109" s="701"/>
    </row>
    <row r="110" spans="2:18">
      <c r="B110" s="707" t="s">
        <v>6</v>
      </c>
      <c r="C110" s="707" t="s">
        <v>3</v>
      </c>
      <c r="D110" s="743" t="s">
        <v>4</v>
      </c>
      <c r="E110" s="707" t="s">
        <v>7</v>
      </c>
      <c r="F110" s="707" t="s">
        <v>49</v>
      </c>
      <c r="G110" s="743" t="s">
        <v>1</v>
      </c>
      <c r="H110" s="707" t="s">
        <v>2</v>
      </c>
      <c r="I110" s="701"/>
      <c r="J110" s="701"/>
      <c r="K110" s="701"/>
      <c r="L110" s="701"/>
    </row>
    <row r="111" spans="2:18">
      <c r="B111" s="730"/>
      <c r="C111" s="730"/>
      <c r="D111" s="744"/>
      <c r="E111" s="730" t="s">
        <v>86</v>
      </c>
      <c r="F111" s="730" t="s">
        <v>51</v>
      </c>
      <c r="G111" s="745" t="s">
        <v>274</v>
      </c>
      <c r="H111" s="711" t="s">
        <v>275</v>
      </c>
      <c r="I111" s="701"/>
      <c r="J111" s="701"/>
      <c r="K111" s="701"/>
      <c r="L111" s="701"/>
    </row>
    <row r="112" spans="2:18">
      <c r="B112" s="712" t="s">
        <v>11</v>
      </c>
      <c r="C112" s="746" t="s">
        <v>9</v>
      </c>
      <c r="D112" s="747" t="s">
        <v>10</v>
      </c>
      <c r="E112" s="713" t="s">
        <v>12</v>
      </c>
      <c r="F112" s="714" t="s">
        <v>149</v>
      </c>
      <c r="G112" s="929">
        <f>'Resolución 137-2019-OS_CD'!G243*Factores!$B$7</f>
        <v>0.98691600000000002</v>
      </c>
      <c r="H112" s="929">
        <f>'Resolución 137-2019-OS_CD'!H243*Factores!$B$7</f>
        <v>1.116155</v>
      </c>
      <c r="I112" s="701"/>
      <c r="J112" s="701"/>
      <c r="K112" s="701"/>
      <c r="L112" s="701"/>
      <c r="N112" s="502">
        <v>0.78</v>
      </c>
      <c r="O112" s="502">
        <v>0.87</v>
      </c>
      <c r="Q112" s="502">
        <f t="shared" ref="Q112:R117" si="6">+IF(N112=G112,0,1)</f>
        <v>1</v>
      </c>
      <c r="R112" s="502">
        <f t="shared" si="6"/>
        <v>1</v>
      </c>
    </row>
    <row r="113" spans="2:25">
      <c r="B113" s="715"/>
      <c r="C113" s="748"/>
      <c r="D113" s="749"/>
      <c r="E113" s="717"/>
      <c r="F113" s="714" t="s">
        <v>288</v>
      </c>
      <c r="G113" s="929">
        <f>'Resolución 137-2019-OS_CD'!G244*Factores!$B$7</f>
        <v>0.98691600000000002</v>
      </c>
      <c r="H113" s="929"/>
      <c r="I113" s="701"/>
      <c r="J113" s="701"/>
      <c r="K113" s="701"/>
      <c r="L113" s="701"/>
      <c r="N113" s="502">
        <v>0.81</v>
      </c>
      <c r="Q113" s="502">
        <f t="shared" si="6"/>
        <v>1</v>
      </c>
      <c r="R113" s="502">
        <f t="shared" si="6"/>
        <v>0</v>
      </c>
    </row>
    <row r="114" spans="2:25">
      <c r="B114" s="715"/>
      <c r="C114" s="748"/>
      <c r="D114" s="749"/>
      <c r="E114" s="717"/>
      <c r="F114" s="714" t="s">
        <v>150</v>
      </c>
      <c r="G114" s="929">
        <f>'Resolución 137-2019-OS_CD'!G245*Factores!$B$7</f>
        <v>1.5508680000000001</v>
      </c>
      <c r="H114" s="929">
        <f>'Resolución 137-2019-OS_CD'!H245*Factores!$B$7</f>
        <v>1.5861150000000002</v>
      </c>
      <c r="I114" s="701"/>
      <c r="J114" s="701"/>
      <c r="K114" s="701"/>
      <c r="L114" s="701"/>
      <c r="N114" s="502">
        <v>1.26</v>
      </c>
      <c r="O114" s="502">
        <v>1.29</v>
      </c>
      <c r="Q114" s="502">
        <f t="shared" si="6"/>
        <v>1</v>
      </c>
      <c r="R114" s="502">
        <f t="shared" si="6"/>
        <v>1</v>
      </c>
    </row>
    <row r="115" spans="2:25">
      <c r="B115" s="715"/>
      <c r="C115" s="748"/>
      <c r="D115" s="749"/>
      <c r="E115" s="717"/>
      <c r="F115" s="714" t="s">
        <v>289</v>
      </c>
      <c r="G115" s="929">
        <f>'Resolución 137-2019-OS_CD'!G246*Factores!$B$7</f>
        <v>1.5861150000000002</v>
      </c>
      <c r="H115" s="929"/>
      <c r="I115" s="701"/>
      <c r="J115" s="701"/>
      <c r="K115" s="701"/>
      <c r="L115" s="701"/>
      <c r="N115" s="502">
        <v>1.29</v>
      </c>
      <c r="Q115" s="502">
        <f t="shared" si="6"/>
        <v>1</v>
      </c>
      <c r="R115" s="502">
        <f t="shared" si="6"/>
        <v>0</v>
      </c>
    </row>
    <row r="116" spans="2:25">
      <c r="B116" s="715"/>
      <c r="C116" s="748"/>
      <c r="D116" s="747" t="s">
        <v>14</v>
      </c>
      <c r="E116" s="713" t="s">
        <v>15</v>
      </c>
      <c r="F116" s="714" t="s">
        <v>149</v>
      </c>
      <c r="G116" s="929">
        <f>'Resolución 137-2019-OS_CD'!G247*Factores!$B$7</f>
        <v>0.98691600000000002</v>
      </c>
      <c r="H116" s="929">
        <f>'Resolución 137-2019-OS_CD'!H247*Factores!$B$7</f>
        <v>1.116155</v>
      </c>
      <c r="I116" s="701"/>
      <c r="J116" s="701"/>
      <c r="K116" s="701"/>
      <c r="L116" s="701"/>
      <c r="N116" s="502">
        <v>0.81</v>
      </c>
      <c r="O116" s="502">
        <v>0.87</v>
      </c>
      <c r="Q116" s="502">
        <f t="shared" si="6"/>
        <v>1</v>
      </c>
      <c r="R116" s="502">
        <f t="shared" si="6"/>
        <v>1</v>
      </c>
    </row>
    <row r="117" spans="2:25">
      <c r="B117" s="719"/>
      <c r="C117" s="750"/>
      <c r="D117" s="751"/>
      <c r="E117" s="734"/>
      <c r="F117" s="714" t="s">
        <v>150</v>
      </c>
      <c r="G117" s="929">
        <f>'Resolución 137-2019-OS_CD'!G248*Factores!$B$7</f>
        <v>1.5508680000000001</v>
      </c>
      <c r="H117" s="929">
        <f>'Resolución 137-2019-OS_CD'!H248*Factores!$B$7</f>
        <v>1.5861150000000002</v>
      </c>
      <c r="I117" s="701"/>
      <c r="J117" s="701"/>
      <c r="K117" s="701"/>
      <c r="L117" s="701"/>
      <c r="N117" s="502">
        <v>1.29</v>
      </c>
      <c r="O117" s="502">
        <v>1.29</v>
      </c>
      <c r="Q117" s="502">
        <f t="shared" si="6"/>
        <v>1</v>
      </c>
      <c r="R117" s="502">
        <f t="shared" si="6"/>
        <v>1</v>
      </c>
      <c r="S117" s="799">
        <f>+SUM(Q112:R117)</f>
        <v>10</v>
      </c>
    </row>
    <row r="118" spans="2:25">
      <c r="B118" s="825" t="s">
        <v>276</v>
      </c>
      <c r="C118" s="825"/>
      <c r="D118" s="825"/>
      <c r="E118" s="825"/>
      <c r="F118" s="825"/>
      <c r="G118" s="825"/>
      <c r="H118" s="825"/>
      <c r="I118" s="701"/>
      <c r="J118" s="701"/>
      <c r="K118" s="701"/>
      <c r="L118" s="701"/>
    </row>
    <row r="119" spans="2:25">
      <c r="B119" s="742" t="s">
        <v>277</v>
      </c>
      <c r="C119" s="825"/>
      <c r="D119" s="742"/>
      <c r="E119" s="742"/>
      <c r="F119" s="742"/>
      <c r="G119" s="742"/>
      <c r="H119" s="825"/>
      <c r="I119" s="701"/>
      <c r="J119" s="701"/>
      <c r="K119" s="701"/>
      <c r="L119" s="701"/>
    </row>
    <row r="120" spans="2:25">
      <c r="B120" s="701" t="s">
        <v>278</v>
      </c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2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25"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</row>
    <row r="123" spans="2:25" ht="15.75">
      <c r="B123" s="740" t="s">
        <v>297</v>
      </c>
      <c r="C123" s="701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25"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</row>
    <row r="125" spans="2:25">
      <c r="B125" s="742"/>
      <c r="C125" s="742"/>
      <c r="D125" s="742"/>
      <c r="E125" s="742"/>
      <c r="F125" s="742"/>
      <c r="G125" s="754" t="s">
        <v>98</v>
      </c>
      <c r="H125" s="755"/>
      <c r="I125" s="756" t="s">
        <v>99</v>
      </c>
      <c r="J125" s="755"/>
      <c r="K125" s="756" t="s">
        <v>245</v>
      </c>
      <c r="L125" s="755"/>
    </row>
    <row r="126" spans="2:25">
      <c r="B126" s="707" t="s">
        <v>6</v>
      </c>
      <c r="C126" s="707" t="s">
        <v>3</v>
      </c>
      <c r="D126" s="743" t="s">
        <v>4</v>
      </c>
      <c r="E126" s="708" t="s">
        <v>7</v>
      </c>
      <c r="F126" s="743" t="s">
        <v>49</v>
      </c>
      <c r="G126" s="707" t="s">
        <v>35</v>
      </c>
      <c r="H126" s="707" t="s">
        <v>36</v>
      </c>
      <c r="I126" s="707" t="s">
        <v>35</v>
      </c>
      <c r="J126" s="707" t="s">
        <v>36</v>
      </c>
      <c r="K126" s="707" t="s">
        <v>35</v>
      </c>
      <c r="L126" s="707" t="s">
        <v>36</v>
      </c>
    </row>
    <row r="127" spans="2:25">
      <c r="B127" s="826"/>
      <c r="C127" s="827"/>
      <c r="D127" s="828"/>
      <c r="E127" s="829" t="s">
        <v>86</v>
      </c>
      <c r="F127" s="830" t="s">
        <v>51</v>
      </c>
      <c r="G127" s="941"/>
      <c r="H127" s="941"/>
      <c r="I127" s="941"/>
      <c r="J127" s="941"/>
      <c r="K127" s="941"/>
      <c r="L127" s="941"/>
    </row>
    <row r="128" spans="2:25">
      <c r="B128" s="712" t="s">
        <v>18</v>
      </c>
      <c r="C128" s="712" t="s">
        <v>37</v>
      </c>
      <c r="D128" s="831" t="s">
        <v>38</v>
      </c>
      <c r="E128" s="713" t="s">
        <v>39</v>
      </c>
      <c r="F128" s="732" t="s">
        <v>291</v>
      </c>
      <c r="G128" s="929">
        <f>'Resolución 137-2019-OS_CD'!G259*Factores!$B$9</f>
        <v>6.645014999999999</v>
      </c>
      <c r="H128" s="929">
        <f>'Resolución 137-2019-OS_CD'!H259*Factores!$B$9</f>
        <v>14.891648999999997</v>
      </c>
      <c r="I128" s="929">
        <f>'Resolución 137-2019-OS_CD'!I259*Factores!$B$9</f>
        <v>7.4060679999999985</v>
      </c>
      <c r="J128" s="929">
        <f>'Resolución 137-2019-OS_CD'!J259*Factores!$B$9</f>
        <v>17.118012999999998</v>
      </c>
      <c r="K128" s="929">
        <f>'Resolución 137-2019-OS_CD'!K259*Factores!$B$9</f>
        <v>8.1330439999999999</v>
      </c>
      <c r="L128" s="929">
        <f>'Resolución 137-2019-OS_CD'!L259*Factores!$B$9</f>
        <v>19.003606999999999</v>
      </c>
      <c r="N128" s="502">
        <v>5.35</v>
      </c>
      <c r="O128" s="502">
        <v>11.45</v>
      </c>
      <c r="P128" s="502">
        <v>5.65</v>
      </c>
      <c r="Q128" s="502">
        <v>13.12</v>
      </c>
      <c r="R128" s="502">
        <v>6.13</v>
      </c>
      <c r="S128" s="502">
        <v>14.65</v>
      </c>
      <c r="U128" s="502">
        <f>+IF(N128=G128,0,1)</f>
        <v>1</v>
      </c>
      <c r="V128" s="502">
        <f t="shared" ref="V128:Y132" si="7">+IF(O128=H128,0,1)</f>
        <v>1</v>
      </c>
      <c r="W128" s="502">
        <f t="shared" si="7"/>
        <v>1</v>
      </c>
      <c r="X128" s="502">
        <f t="shared" si="7"/>
        <v>1</v>
      </c>
      <c r="Y128" s="502">
        <f t="shared" si="7"/>
        <v>1</v>
      </c>
    </row>
    <row r="129" spans="2:26">
      <c r="B129" s="715"/>
      <c r="C129" s="715"/>
      <c r="D129" s="831" t="s">
        <v>41</v>
      </c>
      <c r="E129" s="713" t="s">
        <v>42</v>
      </c>
      <c r="F129" s="732" t="s">
        <v>291</v>
      </c>
      <c r="G129" s="929">
        <f>'Resolución 137-2019-OS_CD'!G260*Factores!$B$9</f>
        <v>7.9058639999999993</v>
      </c>
      <c r="H129" s="929">
        <f>'Resolución 137-2019-OS_CD'!H260*Factores!$B$9</f>
        <v>14.244185999999997</v>
      </c>
      <c r="I129" s="929">
        <f>'Resolución 137-2019-OS_CD'!I260*Factores!$B$9</f>
        <v>7.451503999999999</v>
      </c>
      <c r="J129" s="929">
        <f>'Resolución 137-2019-OS_CD'!J260*Factores!$B$9</f>
        <v>16.277446999999999</v>
      </c>
      <c r="K129" s="929">
        <f>'Resolución 137-2019-OS_CD'!K260*Factores!$B$9</f>
        <v>8.1330439999999999</v>
      </c>
      <c r="L129" s="929">
        <f>'Resolución 137-2019-OS_CD'!L260*Factores!$B$9</f>
        <v>19.003606999999999</v>
      </c>
      <c r="N129" s="502">
        <v>5.62</v>
      </c>
      <c r="O129" s="502">
        <v>10.97</v>
      </c>
      <c r="P129" s="502">
        <v>5.65</v>
      </c>
      <c r="Q129" s="502">
        <v>12.52</v>
      </c>
      <c r="R129" s="502">
        <v>6.13</v>
      </c>
      <c r="S129" s="502">
        <v>14.65</v>
      </c>
      <c r="U129" s="502">
        <f t="shared" ref="U129:U132" si="8">+IF(N129=G129,0,1)</f>
        <v>1</v>
      </c>
      <c r="V129" s="502">
        <f t="shared" si="7"/>
        <v>1</v>
      </c>
      <c r="W129" s="502">
        <f t="shared" si="7"/>
        <v>1</v>
      </c>
      <c r="X129" s="502">
        <f t="shared" si="7"/>
        <v>1</v>
      </c>
      <c r="Y129" s="502">
        <f t="shared" si="7"/>
        <v>1</v>
      </c>
    </row>
    <row r="130" spans="2:26">
      <c r="B130" s="715"/>
      <c r="C130" s="715"/>
      <c r="D130" s="831" t="s">
        <v>43</v>
      </c>
      <c r="E130" s="713" t="s">
        <v>44</v>
      </c>
      <c r="F130" s="732" t="s">
        <v>291</v>
      </c>
      <c r="G130" s="929">
        <f>'Resolución 137-2019-OS_CD'!G261*Factores!$B$9</f>
        <v>7.4060679999999985</v>
      </c>
      <c r="H130" s="929">
        <f>'Resolución 137-2019-OS_CD'!H261*Factores!$B$9</f>
        <v>14.005647</v>
      </c>
      <c r="I130" s="929">
        <f>'Resolución 137-2019-OS_CD'!I261*Factores!$B$9</f>
        <v>7.5650939999999993</v>
      </c>
      <c r="J130" s="929">
        <f>'Resolución 137-2019-OS_CD'!J261*Factores!$B$9</f>
        <v>15.970753999999999</v>
      </c>
      <c r="K130" s="929">
        <f>'Resolución 137-2019-OS_CD'!K261*Factores!$B$9</f>
        <v>8.4056599999999992</v>
      </c>
      <c r="L130" s="929">
        <f>'Resolución 137-2019-OS_CD'!L261*Factores!$B$9</f>
        <v>19.99184</v>
      </c>
      <c r="N130" s="502">
        <v>5.59</v>
      </c>
      <c r="O130" s="502">
        <v>10.79</v>
      </c>
      <c r="P130" s="502">
        <v>5.74</v>
      </c>
      <c r="Q130" s="502">
        <v>12.28</v>
      </c>
      <c r="R130" s="502">
        <v>6.28</v>
      </c>
      <c r="S130" s="502">
        <v>15.36</v>
      </c>
      <c r="U130" s="502">
        <f t="shared" si="8"/>
        <v>1</v>
      </c>
      <c r="V130" s="502">
        <f t="shared" si="7"/>
        <v>1</v>
      </c>
      <c r="W130" s="502">
        <f t="shared" si="7"/>
        <v>1</v>
      </c>
      <c r="X130" s="502">
        <f t="shared" si="7"/>
        <v>1</v>
      </c>
      <c r="Y130" s="502">
        <f t="shared" si="7"/>
        <v>1</v>
      </c>
    </row>
    <row r="131" spans="2:26">
      <c r="B131" s="715"/>
      <c r="C131" s="715"/>
      <c r="D131" s="831" t="s">
        <v>45</v>
      </c>
      <c r="E131" s="713" t="s">
        <v>46</v>
      </c>
      <c r="F131" s="732" t="s">
        <v>291</v>
      </c>
      <c r="G131" s="929">
        <f>'Resolución 137-2019-OS_CD'!G262*Factores!$B$9</f>
        <v>7.5196579999999997</v>
      </c>
      <c r="H131" s="929">
        <f>'Resolución 137-2019-OS_CD'!H262*Factores!$B$9</f>
        <v>13.744389999999999</v>
      </c>
      <c r="I131" s="929">
        <f>'Resolución 137-2019-OS_CD'!I262*Factores!$B$9</f>
        <v>7.5650939999999993</v>
      </c>
      <c r="J131" s="929">
        <f>'Resolución 137-2019-OS_CD'!J262*Factores!$B$9</f>
        <v>15.970753999999999</v>
      </c>
      <c r="K131" s="929">
        <f>'Resolución 137-2019-OS_CD'!K262*Factores!$B$9</f>
        <v>8.5192499999999995</v>
      </c>
      <c r="L131" s="929">
        <f>'Resolución 137-2019-OS_CD'!L262*Factores!$B$9</f>
        <v>19.764659999999996</v>
      </c>
      <c r="N131" s="502">
        <v>5.68</v>
      </c>
      <c r="O131" s="502">
        <v>10.58</v>
      </c>
      <c r="P131" s="502">
        <v>5.74</v>
      </c>
      <c r="Q131" s="502">
        <v>12.28</v>
      </c>
      <c r="R131" s="502">
        <v>6.34</v>
      </c>
      <c r="S131" s="502">
        <v>15.18</v>
      </c>
      <c r="U131" s="502">
        <f t="shared" si="8"/>
        <v>1</v>
      </c>
      <c r="V131" s="502">
        <f t="shared" si="7"/>
        <v>1</v>
      </c>
      <c r="W131" s="502">
        <f t="shared" si="7"/>
        <v>1</v>
      </c>
      <c r="X131" s="502">
        <f t="shared" si="7"/>
        <v>1</v>
      </c>
      <c r="Y131" s="502">
        <f t="shared" si="7"/>
        <v>1</v>
      </c>
    </row>
    <row r="132" spans="2:26">
      <c r="B132" s="719"/>
      <c r="C132" s="826"/>
      <c r="D132" s="832" t="s">
        <v>177</v>
      </c>
      <c r="E132" s="738" t="s">
        <v>176</v>
      </c>
      <c r="F132" s="732" t="s">
        <v>291</v>
      </c>
      <c r="G132" s="929">
        <f>'Resolución 137-2019-OS_CD'!G263*Factores!$B$9</f>
        <v>8.564686</v>
      </c>
      <c r="H132" s="929">
        <f>'Resolución 137-2019-OS_CD'!H263*Factores!$B$9</f>
        <v>13.97157</v>
      </c>
      <c r="I132" s="929">
        <f>'Resolución 137-2019-OS_CD'!I263*Factores!$B$9</f>
        <v>7.9853769999999997</v>
      </c>
      <c r="J132" s="929">
        <f>'Resolución 137-2019-OS_CD'!J263*Factores!$B$9</f>
        <v>15.857163999999999</v>
      </c>
      <c r="K132" s="929">
        <f>'Resolución 137-2019-OS_CD'!K263*Factores!$B$9</f>
        <v>9.0190459999999995</v>
      </c>
      <c r="L132" s="929">
        <f>'Resolución 137-2019-OS_CD'!L263*Factores!$B$9</f>
        <v>19.117196999999997</v>
      </c>
      <c r="N132" s="502">
        <v>6.34</v>
      </c>
      <c r="O132" s="502">
        <v>10.76</v>
      </c>
      <c r="P132" s="502">
        <v>6.01</v>
      </c>
      <c r="Q132" s="502">
        <v>12.2</v>
      </c>
      <c r="R132" s="502">
        <v>6.7</v>
      </c>
      <c r="S132" s="502">
        <v>14.74</v>
      </c>
      <c r="U132" s="502">
        <f t="shared" si="8"/>
        <v>1</v>
      </c>
      <c r="V132" s="502">
        <f t="shared" si="7"/>
        <v>1</v>
      </c>
      <c r="W132" s="502">
        <f t="shared" si="7"/>
        <v>1</v>
      </c>
      <c r="X132" s="502">
        <f t="shared" si="7"/>
        <v>1</v>
      </c>
      <c r="Y132" s="502">
        <f t="shared" si="7"/>
        <v>1</v>
      </c>
      <c r="Z132" s="802">
        <f>+SUM(U128:Y132)</f>
        <v>25</v>
      </c>
    </row>
    <row r="133" spans="2:26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</sheetData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ageMargins left="0.74803149606299213" right="0.74803149606299213" top="0.98425196850393704" bottom="0.98425196850393704" header="0.39370078740157483" footer="0.39370078740157483"/>
  <pageSetup scale="64" fitToHeight="0" orientation="portrait" r:id="rId1"/>
  <headerFooter alignWithMargins="0"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Z132"/>
  <sheetViews>
    <sheetView topLeftCell="A115" zoomScale="80" zoomScaleNormal="80" workbookViewId="0">
      <selection activeCell="G127" sqref="G127:L131"/>
    </sheetView>
  </sheetViews>
  <sheetFormatPr baseColWidth="10" defaultRowHeight="12.75"/>
  <cols>
    <col min="1" max="1" width="11.42578125" style="502"/>
    <col min="2" max="2" width="11" style="502" customWidth="1"/>
    <col min="3" max="4" width="8.140625" style="502" customWidth="1"/>
    <col min="5" max="5" width="23.5703125" style="502" customWidth="1"/>
    <col min="6" max="6" width="24" style="502" customWidth="1"/>
    <col min="7" max="7" width="11.85546875" style="502" customWidth="1"/>
    <col min="8" max="8" width="12.85546875" style="502" customWidth="1"/>
    <col min="9" max="12" width="11" style="502" customWidth="1"/>
    <col min="13" max="245" width="11.42578125" style="502"/>
    <col min="246" max="246" width="8.85546875" style="502" customWidth="1"/>
    <col min="247" max="247" width="13.570312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256" width="8.5703125" style="502" customWidth="1"/>
    <col min="257" max="257" width="7.140625" style="502" customWidth="1"/>
    <col min="258" max="259" width="8.140625" style="502" customWidth="1"/>
    <col min="260" max="260" width="11" style="502" customWidth="1"/>
    <col min="261" max="261" width="21.28515625" style="502" customWidth="1"/>
    <col min="262" max="262" width="13.5703125" style="502" customWidth="1"/>
    <col min="263" max="268" width="11" style="502" customWidth="1"/>
    <col min="269" max="501" width="11.42578125" style="502"/>
    <col min="502" max="502" width="8.85546875" style="502" customWidth="1"/>
    <col min="503" max="503" width="13.5703125" style="502" customWidth="1"/>
    <col min="504" max="504" width="6.7109375" style="502" customWidth="1"/>
    <col min="505" max="505" width="8.140625" style="502" customWidth="1"/>
    <col min="506" max="506" width="9.7109375" style="502" customWidth="1"/>
    <col min="507" max="512" width="8.5703125" style="502" customWidth="1"/>
    <col min="513" max="513" width="7.140625" style="502" customWidth="1"/>
    <col min="514" max="515" width="8.140625" style="502" customWidth="1"/>
    <col min="516" max="516" width="11" style="502" customWidth="1"/>
    <col min="517" max="517" width="21.28515625" style="502" customWidth="1"/>
    <col min="518" max="518" width="13.5703125" style="502" customWidth="1"/>
    <col min="519" max="524" width="11" style="502" customWidth="1"/>
    <col min="525" max="757" width="11.42578125" style="502"/>
    <col min="758" max="758" width="8.85546875" style="502" customWidth="1"/>
    <col min="759" max="759" width="13.5703125" style="502" customWidth="1"/>
    <col min="760" max="760" width="6.7109375" style="502" customWidth="1"/>
    <col min="761" max="761" width="8.140625" style="502" customWidth="1"/>
    <col min="762" max="762" width="9.7109375" style="502" customWidth="1"/>
    <col min="763" max="768" width="8.5703125" style="502" customWidth="1"/>
    <col min="769" max="769" width="7.140625" style="502" customWidth="1"/>
    <col min="770" max="771" width="8.140625" style="502" customWidth="1"/>
    <col min="772" max="772" width="11" style="502" customWidth="1"/>
    <col min="773" max="773" width="21.28515625" style="502" customWidth="1"/>
    <col min="774" max="774" width="13.5703125" style="502" customWidth="1"/>
    <col min="775" max="780" width="11" style="502" customWidth="1"/>
    <col min="781" max="1013" width="11.42578125" style="502"/>
    <col min="1014" max="1014" width="8.85546875" style="502" customWidth="1"/>
    <col min="1015" max="1015" width="13.5703125" style="502" customWidth="1"/>
    <col min="1016" max="1016" width="6.7109375" style="502" customWidth="1"/>
    <col min="1017" max="1017" width="8.140625" style="502" customWidth="1"/>
    <col min="1018" max="1018" width="9.7109375" style="502" customWidth="1"/>
    <col min="1019" max="1024" width="8.5703125" style="502" customWidth="1"/>
    <col min="1025" max="1025" width="7.140625" style="502" customWidth="1"/>
    <col min="1026" max="1027" width="8.140625" style="502" customWidth="1"/>
    <col min="1028" max="1028" width="11" style="502" customWidth="1"/>
    <col min="1029" max="1029" width="21.28515625" style="502" customWidth="1"/>
    <col min="1030" max="1030" width="13.5703125" style="502" customWidth="1"/>
    <col min="1031" max="1036" width="11" style="502" customWidth="1"/>
    <col min="1037" max="1269" width="11.42578125" style="502"/>
    <col min="1270" max="1270" width="8.85546875" style="502" customWidth="1"/>
    <col min="1271" max="1271" width="13.5703125" style="502" customWidth="1"/>
    <col min="1272" max="1272" width="6.7109375" style="502" customWidth="1"/>
    <col min="1273" max="1273" width="8.140625" style="502" customWidth="1"/>
    <col min="1274" max="1274" width="9.7109375" style="502" customWidth="1"/>
    <col min="1275" max="1280" width="8.5703125" style="502" customWidth="1"/>
    <col min="1281" max="1281" width="7.140625" style="502" customWidth="1"/>
    <col min="1282" max="1283" width="8.140625" style="502" customWidth="1"/>
    <col min="1284" max="1284" width="11" style="502" customWidth="1"/>
    <col min="1285" max="1285" width="21.28515625" style="502" customWidth="1"/>
    <col min="1286" max="1286" width="13.5703125" style="502" customWidth="1"/>
    <col min="1287" max="1292" width="11" style="502" customWidth="1"/>
    <col min="1293" max="1525" width="11.42578125" style="502"/>
    <col min="1526" max="1526" width="8.85546875" style="502" customWidth="1"/>
    <col min="1527" max="1527" width="13.5703125" style="502" customWidth="1"/>
    <col min="1528" max="1528" width="6.7109375" style="502" customWidth="1"/>
    <col min="1529" max="1529" width="8.140625" style="502" customWidth="1"/>
    <col min="1530" max="1530" width="9.7109375" style="502" customWidth="1"/>
    <col min="1531" max="1536" width="8.5703125" style="502" customWidth="1"/>
    <col min="1537" max="1537" width="7.140625" style="502" customWidth="1"/>
    <col min="1538" max="1539" width="8.140625" style="502" customWidth="1"/>
    <col min="1540" max="1540" width="11" style="502" customWidth="1"/>
    <col min="1541" max="1541" width="21.28515625" style="502" customWidth="1"/>
    <col min="1542" max="1542" width="13.5703125" style="502" customWidth="1"/>
    <col min="1543" max="1548" width="11" style="502" customWidth="1"/>
    <col min="1549" max="1781" width="11.42578125" style="502"/>
    <col min="1782" max="1782" width="8.85546875" style="502" customWidth="1"/>
    <col min="1783" max="1783" width="13.5703125" style="502" customWidth="1"/>
    <col min="1784" max="1784" width="6.7109375" style="502" customWidth="1"/>
    <col min="1785" max="1785" width="8.140625" style="502" customWidth="1"/>
    <col min="1786" max="1786" width="9.7109375" style="502" customWidth="1"/>
    <col min="1787" max="1792" width="8.5703125" style="502" customWidth="1"/>
    <col min="1793" max="1793" width="7.140625" style="502" customWidth="1"/>
    <col min="1794" max="1795" width="8.140625" style="502" customWidth="1"/>
    <col min="1796" max="1796" width="11" style="502" customWidth="1"/>
    <col min="1797" max="1797" width="21.28515625" style="502" customWidth="1"/>
    <col min="1798" max="1798" width="13.5703125" style="502" customWidth="1"/>
    <col min="1799" max="1804" width="11" style="502" customWidth="1"/>
    <col min="1805" max="2037" width="11.42578125" style="502"/>
    <col min="2038" max="2038" width="8.85546875" style="502" customWidth="1"/>
    <col min="2039" max="2039" width="13.5703125" style="502" customWidth="1"/>
    <col min="2040" max="2040" width="6.7109375" style="502" customWidth="1"/>
    <col min="2041" max="2041" width="8.140625" style="502" customWidth="1"/>
    <col min="2042" max="2042" width="9.7109375" style="502" customWidth="1"/>
    <col min="2043" max="2048" width="8.5703125" style="502" customWidth="1"/>
    <col min="2049" max="2049" width="7.140625" style="502" customWidth="1"/>
    <col min="2050" max="2051" width="8.140625" style="502" customWidth="1"/>
    <col min="2052" max="2052" width="11" style="502" customWidth="1"/>
    <col min="2053" max="2053" width="21.28515625" style="502" customWidth="1"/>
    <col min="2054" max="2054" width="13.5703125" style="502" customWidth="1"/>
    <col min="2055" max="2060" width="11" style="502" customWidth="1"/>
    <col min="2061" max="2293" width="11.42578125" style="502"/>
    <col min="2294" max="2294" width="8.85546875" style="502" customWidth="1"/>
    <col min="2295" max="2295" width="13.5703125" style="502" customWidth="1"/>
    <col min="2296" max="2296" width="6.7109375" style="502" customWidth="1"/>
    <col min="2297" max="2297" width="8.140625" style="502" customWidth="1"/>
    <col min="2298" max="2298" width="9.7109375" style="502" customWidth="1"/>
    <col min="2299" max="2304" width="8.5703125" style="502" customWidth="1"/>
    <col min="2305" max="2305" width="7.140625" style="502" customWidth="1"/>
    <col min="2306" max="2307" width="8.140625" style="502" customWidth="1"/>
    <col min="2308" max="2308" width="11" style="502" customWidth="1"/>
    <col min="2309" max="2309" width="21.28515625" style="502" customWidth="1"/>
    <col min="2310" max="2310" width="13.5703125" style="502" customWidth="1"/>
    <col min="2311" max="2316" width="11" style="502" customWidth="1"/>
    <col min="2317" max="2549" width="11.42578125" style="502"/>
    <col min="2550" max="2550" width="8.85546875" style="502" customWidth="1"/>
    <col min="2551" max="2551" width="13.5703125" style="502" customWidth="1"/>
    <col min="2552" max="2552" width="6.7109375" style="502" customWidth="1"/>
    <col min="2553" max="2553" width="8.140625" style="502" customWidth="1"/>
    <col min="2554" max="2554" width="9.7109375" style="502" customWidth="1"/>
    <col min="2555" max="2560" width="8.5703125" style="502" customWidth="1"/>
    <col min="2561" max="2561" width="7.140625" style="502" customWidth="1"/>
    <col min="2562" max="2563" width="8.140625" style="502" customWidth="1"/>
    <col min="2564" max="2564" width="11" style="502" customWidth="1"/>
    <col min="2565" max="2565" width="21.28515625" style="502" customWidth="1"/>
    <col min="2566" max="2566" width="13.5703125" style="502" customWidth="1"/>
    <col min="2567" max="2572" width="11" style="502" customWidth="1"/>
    <col min="2573" max="2805" width="11.42578125" style="502"/>
    <col min="2806" max="2806" width="8.85546875" style="502" customWidth="1"/>
    <col min="2807" max="2807" width="13.5703125" style="502" customWidth="1"/>
    <col min="2808" max="2808" width="6.7109375" style="502" customWidth="1"/>
    <col min="2809" max="2809" width="8.140625" style="502" customWidth="1"/>
    <col min="2810" max="2810" width="9.7109375" style="502" customWidth="1"/>
    <col min="2811" max="2816" width="8.5703125" style="502" customWidth="1"/>
    <col min="2817" max="2817" width="7.140625" style="502" customWidth="1"/>
    <col min="2818" max="2819" width="8.140625" style="502" customWidth="1"/>
    <col min="2820" max="2820" width="11" style="502" customWidth="1"/>
    <col min="2821" max="2821" width="21.28515625" style="502" customWidth="1"/>
    <col min="2822" max="2822" width="13.5703125" style="502" customWidth="1"/>
    <col min="2823" max="2828" width="11" style="502" customWidth="1"/>
    <col min="2829" max="3061" width="11.42578125" style="502"/>
    <col min="3062" max="3062" width="8.85546875" style="502" customWidth="1"/>
    <col min="3063" max="3063" width="13.5703125" style="502" customWidth="1"/>
    <col min="3064" max="3064" width="6.7109375" style="502" customWidth="1"/>
    <col min="3065" max="3065" width="8.140625" style="502" customWidth="1"/>
    <col min="3066" max="3066" width="9.7109375" style="502" customWidth="1"/>
    <col min="3067" max="3072" width="8.5703125" style="502" customWidth="1"/>
    <col min="3073" max="3073" width="7.140625" style="502" customWidth="1"/>
    <col min="3074" max="3075" width="8.140625" style="502" customWidth="1"/>
    <col min="3076" max="3076" width="11" style="502" customWidth="1"/>
    <col min="3077" max="3077" width="21.28515625" style="502" customWidth="1"/>
    <col min="3078" max="3078" width="13.5703125" style="502" customWidth="1"/>
    <col min="3079" max="3084" width="11" style="502" customWidth="1"/>
    <col min="3085" max="3317" width="11.42578125" style="502"/>
    <col min="3318" max="3318" width="8.85546875" style="502" customWidth="1"/>
    <col min="3319" max="3319" width="13.5703125" style="502" customWidth="1"/>
    <col min="3320" max="3320" width="6.7109375" style="502" customWidth="1"/>
    <col min="3321" max="3321" width="8.140625" style="502" customWidth="1"/>
    <col min="3322" max="3322" width="9.7109375" style="502" customWidth="1"/>
    <col min="3323" max="3328" width="8.5703125" style="502" customWidth="1"/>
    <col min="3329" max="3329" width="7.140625" style="502" customWidth="1"/>
    <col min="3330" max="3331" width="8.140625" style="502" customWidth="1"/>
    <col min="3332" max="3332" width="11" style="502" customWidth="1"/>
    <col min="3333" max="3333" width="21.28515625" style="502" customWidth="1"/>
    <col min="3334" max="3334" width="13.5703125" style="502" customWidth="1"/>
    <col min="3335" max="3340" width="11" style="502" customWidth="1"/>
    <col min="3341" max="3573" width="11.42578125" style="502"/>
    <col min="3574" max="3574" width="8.85546875" style="502" customWidth="1"/>
    <col min="3575" max="3575" width="13.5703125" style="502" customWidth="1"/>
    <col min="3576" max="3576" width="6.7109375" style="502" customWidth="1"/>
    <col min="3577" max="3577" width="8.140625" style="502" customWidth="1"/>
    <col min="3578" max="3578" width="9.7109375" style="502" customWidth="1"/>
    <col min="3579" max="3584" width="8.5703125" style="502" customWidth="1"/>
    <col min="3585" max="3585" width="7.140625" style="502" customWidth="1"/>
    <col min="3586" max="3587" width="8.140625" style="502" customWidth="1"/>
    <col min="3588" max="3588" width="11" style="502" customWidth="1"/>
    <col min="3589" max="3589" width="21.28515625" style="502" customWidth="1"/>
    <col min="3590" max="3590" width="13.5703125" style="502" customWidth="1"/>
    <col min="3591" max="3596" width="11" style="502" customWidth="1"/>
    <col min="3597" max="3829" width="11.42578125" style="502"/>
    <col min="3830" max="3830" width="8.85546875" style="502" customWidth="1"/>
    <col min="3831" max="3831" width="13.5703125" style="502" customWidth="1"/>
    <col min="3832" max="3832" width="6.7109375" style="502" customWidth="1"/>
    <col min="3833" max="3833" width="8.140625" style="502" customWidth="1"/>
    <col min="3834" max="3834" width="9.7109375" style="502" customWidth="1"/>
    <col min="3835" max="3840" width="8.5703125" style="502" customWidth="1"/>
    <col min="3841" max="3841" width="7.140625" style="502" customWidth="1"/>
    <col min="3842" max="3843" width="8.140625" style="502" customWidth="1"/>
    <col min="3844" max="3844" width="11" style="502" customWidth="1"/>
    <col min="3845" max="3845" width="21.28515625" style="502" customWidth="1"/>
    <col min="3846" max="3846" width="13.5703125" style="502" customWidth="1"/>
    <col min="3847" max="3852" width="11" style="502" customWidth="1"/>
    <col min="3853" max="4085" width="11.42578125" style="502"/>
    <col min="4086" max="4086" width="8.85546875" style="502" customWidth="1"/>
    <col min="4087" max="4087" width="13.5703125" style="502" customWidth="1"/>
    <col min="4088" max="4088" width="6.7109375" style="502" customWidth="1"/>
    <col min="4089" max="4089" width="8.140625" style="502" customWidth="1"/>
    <col min="4090" max="4090" width="9.7109375" style="502" customWidth="1"/>
    <col min="4091" max="4096" width="8.5703125" style="502" customWidth="1"/>
    <col min="4097" max="4097" width="7.140625" style="502" customWidth="1"/>
    <col min="4098" max="4099" width="8.140625" style="502" customWidth="1"/>
    <col min="4100" max="4100" width="11" style="502" customWidth="1"/>
    <col min="4101" max="4101" width="21.28515625" style="502" customWidth="1"/>
    <col min="4102" max="4102" width="13.5703125" style="502" customWidth="1"/>
    <col min="4103" max="4108" width="11" style="502" customWidth="1"/>
    <col min="4109" max="4341" width="11.42578125" style="502"/>
    <col min="4342" max="4342" width="8.85546875" style="502" customWidth="1"/>
    <col min="4343" max="4343" width="13.5703125" style="502" customWidth="1"/>
    <col min="4344" max="4344" width="6.7109375" style="502" customWidth="1"/>
    <col min="4345" max="4345" width="8.140625" style="502" customWidth="1"/>
    <col min="4346" max="4346" width="9.7109375" style="502" customWidth="1"/>
    <col min="4347" max="4352" width="8.5703125" style="502" customWidth="1"/>
    <col min="4353" max="4353" width="7.140625" style="502" customWidth="1"/>
    <col min="4354" max="4355" width="8.140625" style="502" customWidth="1"/>
    <col min="4356" max="4356" width="11" style="502" customWidth="1"/>
    <col min="4357" max="4357" width="21.28515625" style="502" customWidth="1"/>
    <col min="4358" max="4358" width="13.5703125" style="502" customWidth="1"/>
    <col min="4359" max="4364" width="11" style="502" customWidth="1"/>
    <col min="4365" max="4597" width="11.42578125" style="502"/>
    <col min="4598" max="4598" width="8.85546875" style="502" customWidth="1"/>
    <col min="4599" max="4599" width="13.5703125" style="502" customWidth="1"/>
    <col min="4600" max="4600" width="6.7109375" style="502" customWidth="1"/>
    <col min="4601" max="4601" width="8.140625" style="502" customWidth="1"/>
    <col min="4602" max="4602" width="9.7109375" style="502" customWidth="1"/>
    <col min="4603" max="4608" width="8.5703125" style="502" customWidth="1"/>
    <col min="4609" max="4609" width="7.140625" style="502" customWidth="1"/>
    <col min="4610" max="4611" width="8.140625" style="502" customWidth="1"/>
    <col min="4612" max="4612" width="11" style="502" customWidth="1"/>
    <col min="4613" max="4613" width="21.28515625" style="502" customWidth="1"/>
    <col min="4614" max="4614" width="13.5703125" style="502" customWidth="1"/>
    <col min="4615" max="4620" width="11" style="502" customWidth="1"/>
    <col min="4621" max="4853" width="11.42578125" style="502"/>
    <col min="4854" max="4854" width="8.85546875" style="502" customWidth="1"/>
    <col min="4855" max="4855" width="13.5703125" style="502" customWidth="1"/>
    <col min="4856" max="4856" width="6.7109375" style="502" customWidth="1"/>
    <col min="4857" max="4857" width="8.140625" style="502" customWidth="1"/>
    <col min="4858" max="4858" width="9.7109375" style="502" customWidth="1"/>
    <col min="4859" max="4864" width="8.5703125" style="502" customWidth="1"/>
    <col min="4865" max="4865" width="7.140625" style="502" customWidth="1"/>
    <col min="4866" max="4867" width="8.140625" style="502" customWidth="1"/>
    <col min="4868" max="4868" width="11" style="502" customWidth="1"/>
    <col min="4869" max="4869" width="21.28515625" style="502" customWidth="1"/>
    <col min="4870" max="4870" width="13.5703125" style="502" customWidth="1"/>
    <col min="4871" max="4876" width="11" style="502" customWidth="1"/>
    <col min="4877" max="5109" width="11.42578125" style="502"/>
    <col min="5110" max="5110" width="8.85546875" style="502" customWidth="1"/>
    <col min="5111" max="5111" width="13.5703125" style="502" customWidth="1"/>
    <col min="5112" max="5112" width="6.7109375" style="502" customWidth="1"/>
    <col min="5113" max="5113" width="8.140625" style="502" customWidth="1"/>
    <col min="5114" max="5114" width="9.7109375" style="502" customWidth="1"/>
    <col min="5115" max="5120" width="8.5703125" style="502" customWidth="1"/>
    <col min="5121" max="5121" width="7.140625" style="502" customWidth="1"/>
    <col min="5122" max="5123" width="8.140625" style="502" customWidth="1"/>
    <col min="5124" max="5124" width="11" style="502" customWidth="1"/>
    <col min="5125" max="5125" width="21.28515625" style="502" customWidth="1"/>
    <col min="5126" max="5126" width="13.5703125" style="502" customWidth="1"/>
    <col min="5127" max="5132" width="11" style="502" customWidth="1"/>
    <col min="5133" max="5365" width="11.42578125" style="502"/>
    <col min="5366" max="5366" width="8.85546875" style="502" customWidth="1"/>
    <col min="5367" max="5367" width="13.5703125" style="502" customWidth="1"/>
    <col min="5368" max="5368" width="6.7109375" style="502" customWidth="1"/>
    <col min="5369" max="5369" width="8.140625" style="502" customWidth="1"/>
    <col min="5370" max="5370" width="9.7109375" style="502" customWidth="1"/>
    <col min="5371" max="5376" width="8.5703125" style="502" customWidth="1"/>
    <col min="5377" max="5377" width="7.140625" style="502" customWidth="1"/>
    <col min="5378" max="5379" width="8.140625" style="502" customWidth="1"/>
    <col min="5380" max="5380" width="11" style="502" customWidth="1"/>
    <col min="5381" max="5381" width="21.28515625" style="502" customWidth="1"/>
    <col min="5382" max="5382" width="13.5703125" style="502" customWidth="1"/>
    <col min="5383" max="5388" width="11" style="502" customWidth="1"/>
    <col min="5389" max="5621" width="11.42578125" style="502"/>
    <col min="5622" max="5622" width="8.85546875" style="502" customWidth="1"/>
    <col min="5623" max="5623" width="13.5703125" style="502" customWidth="1"/>
    <col min="5624" max="5624" width="6.7109375" style="502" customWidth="1"/>
    <col min="5625" max="5625" width="8.140625" style="502" customWidth="1"/>
    <col min="5626" max="5626" width="9.7109375" style="502" customWidth="1"/>
    <col min="5627" max="5632" width="8.5703125" style="502" customWidth="1"/>
    <col min="5633" max="5633" width="7.140625" style="502" customWidth="1"/>
    <col min="5634" max="5635" width="8.140625" style="502" customWidth="1"/>
    <col min="5636" max="5636" width="11" style="502" customWidth="1"/>
    <col min="5637" max="5637" width="21.28515625" style="502" customWidth="1"/>
    <col min="5638" max="5638" width="13.5703125" style="502" customWidth="1"/>
    <col min="5639" max="5644" width="11" style="502" customWidth="1"/>
    <col min="5645" max="5877" width="11.42578125" style="502"/>
    <col min="5878" max="5878" width="8.85546875" style="502" customWidth="1"/>
    <col min="5879" max="5879" width="13.5703125" style="502" customWidth="1"/>
    <col min="5880" max="5880" width="6.7109375" style="502" customWidth="1"/>
    <col min="5881" max="5881" width="8.140625" style="502" customWidth="1"/>
    <col min="5882" max="5882" width="9.7109375" style="502" customWidth="1"/>
    <col min="5883" max="5888" width="8.5703125" style="502" customWidth="1"/>
    <col min="5889" max="5889" width="7.140625" style="502" customWidth="1"/>
    <col min="5890" max="5891" width="8.140625" style="502" customWidth="1"/>
    <col min="5892" max="5892" width="11" style="502" customWidth="1"/>
    <col min="5893" max="5893" width="21.28515625" style="502" customWidth="1"/>
    <col min="5894" max="5894" width="13.5703125" style="502" customWidth="1"/>
    <col min="5895" max="5900" width="11" style="502" customWidth="1"/>
    <col min="5901" max="6133" width="11.42578125" style="502"/>
    <col min="6134" max="6134" width="8.85546875" style="502" customWidth="1"/>
    <col min="6135" max="6135" width="13.5703125" style="502" customWidth="1"/>
    <col min="6136" max="6136" width="6.7109375" style="502" customWidth="1"/>
    <col min="6137" max="6137" width="8.140625" style="502" customWidth="1"/>
    <col min="6138" max="6138" width="9.7109375" style="502" customWidth="1"/>
    <col min="6139" max="6144" width="8.5703125" style="502" customWidth="1"/>
    <col min="6145" max="6145" width="7.140625" style="502" customWidth="1"/>
    <col min="6146" max="6147" width="8.140625" style="502" customWidth="1"/>
    <col min="6148" max="6148" width="11" style="502" customWidth="1"/>
    <col min="6149" max="6149" width="21.28515625" style="502" customWidth="1"/>
    <col min="6150" max="6150" width="13.5703125" style="502" customWidth="1"/>
    <col min="6151" max="6156" width="11" style="502" customWidth="1"/>
    <col min="6157" max="6389" width="11.42578125" style="502"/>
    <col min="6390" max="6390" width="8.85546875" style="502" customWidth="1"/>
    <col min="6391" max="6391" width="13.5703125" style="502" customWidth="1"/>
    <col min="6392" max="6392" width="6.7109375" style="502" customWidth="1"/>
    <col min="6393" max="6393" width="8.140625" style="502" customWidth="1"/>
    <col min="6394" max="6394" width="9.7109375" style="502" customWidth="1"/>
    <col min="6395" max="6400" width="8.5703125" style="502" customWidth="1"/>
    <col min="6401" max="6401" width="7.140625" style="502" customWidth="1"/>
    <col min="6402" max="6403" width="8.140625" style="502" customWidth="1"/>
    <col min="6404" max="6404" width="11" style="502" customWidth="1"/>
    <col min="6405" max="6405" width="21.28515625" style="502" customWidth="1"/>
    <col min="6406" max="6406" width="13.5703125" style="502" customWidth="1"/>
    <col min="6407" max="6412" width="11" style="502" customWidth="1"/>
    <col min="6413" max="6645" width="11.42578125" style="502"/>
    <col min="6646" max="6646" width="8.85546875" style="502" customWidth="1"/>
    <col min="6647" max="6647" width="13.5703125" style="502" customWidth="1"/>
    <col min="6648" max="6648" width="6.7109375" style="502" customWidth="1"/>
    <col min="6649" max="6649" width="8.140625" style="502" customWidth="1"/>
    <col min="6650" max="6650" width="9.7109375" style="502" customWidth="1"/>
    <col min="6651" max="6656" width="8.5703125" style="502" customWidth="1"/>
    <col min="6657" max="6657" width="7.140625" style="502" customWidth="1"/>
    <col min="6658" max="6659" width="8.140625" style="502" customWidth="1"/>
    <col min="6660" max="6660" width="11" style="502" customWidth="1"/>
    <col min="6661" max="6661" width="21.28515625" style="502" customWidth="1"/>
    <col min="6662" max="6662" width="13.5703125" style="502" customWidth="1"/>
    <col min="6663" max="6668" width="11" style="502" customWidth="1"/>
    <col min="6669" max="6901" width="11.42578125" style="502"/>
    <col min="6902" max="6902" width="8.85546875" style="502" customWidth="1"/>
    <col min="6903" max="6903" width="13.5703125" style="502" customWidth="1"/>
    <col min="6904" max="6904" width="6.7109375" style="502" customWidth="1"/>
    <col min="6905" max="6905" width="8.140625" style="502" customWidth="1"/>
    <col min="6906" max="6906" width="9.7109375" style="502" customWidth="1"/>
    <col min="6907" max="6912" width="8.5703125" style="502" customWidth="1"/>
    <col min="6913" max="6913" width="7.140625" style="502" customWidth="1"/>
    <col min="6914" max="6915" width="8.140625" style="502" customWidth="1"/>
    <col min="6916" max="6916" width="11" style="502" customWidth="1"/>
    <col min="6917" max="6917" width="21.28515625" style="502" customWidth="1"/>
    <col min="6918" max="6918" width="13.5703125" style="502" customWidth="1"/>
    <col min="6919" max="6924" width="11" style="502" customWidth="1"/>
    <col min="6925" max="7157" width="11.42578125" style="502"/>
    <col min="7158" max="7158" width="8.85546875" style="502" customWidth="1"/>
    <col min="7159" max="7159" width="13.5703125" style="502" customWidth="1"/>
    <col min="7160" max="7160" width="6.7109375" style="502" customWidth="1"/>
    <col min="7161" max="7161" width="8.140625" style="502" customWidth="1"/>
    <col min="7162" max="7162" width="9.7109375" style="502" customWidth="1"/>
    <col min="7163" max="7168" width="8.5703125" style="502" customWidth="1"/>
    <col min="7169" max="7169" width="7.140625" style="502" customWidth="1"/>
    <col min="7170" max="7171" width="8.140625" style="502" customWidth="1"/>
    <col min="7172" max="7172" width="11" style="502" customWidth="1"/>
    <col min="7173" max="7173" width="21.28515625" style="502" customWidth="1"/>
    <col min="7174" max="7174" width="13.5703125" style="502" customWidth="1"/>
    <col min="7175" max="7180" width="11" style="502" customWidth="1"/>
    <col min="7181" max="7413" width="11.42578125" style="502"/>
    <col min="7414" max="7414" width="8.85546875" style="502" customWidth="1"/>
    <col min="7415" max="7415" width="13.5703125" style="502" customWidth="1"/>
    <col min="7416" max="7416" width="6.7109375" style="502" customWidth="1"/>
    <col min="7417" max="7417" width="8.140625" style="502" customWidth="1"/>
    <col min="7418" max="7418" width="9.7109375" style="502" customWidth="1"/>
    <col min="7419" max="7424" width="8.5703125" style="502" customWidth="1"/>
    <col min="7425" max="7425" width="7.140625" style="502" customWidth="1"/>
    <col min="7426" max="7427" width="8.140625" style="502" customWidth="1"/>
    <col min="7428" max="7428" width="11" style="502" customWidth="1"/>
    <col min="7429" max="7429" width="21.28515625" style="502" customWidth="1"/>
    <col min="7430" max="7430" width="13.5703125" style="502" customWidth="1"/>
    <col min="7431" max="7436" width="11" style="502" customWidth="1"/>
    <col min="7437" max="7669" width="11.42578125" style="502"/>
    <col min="7670" max="7670" width="8.85546875" style="502" customWidth="1"/>
    <col min="7671" max="7671" width="13.5703125" style="502" customWidth="1"/>
    <col min="7672" max="7672" width="6.7109375" style="502" customWidth="1"/>
    <col min="7673" max="7673" width="8.140625" style="502" customWidth="1"/>
    <col min="7674" max="7674" width="9.7109375" style="502" customWidth="1"/>
    <col min="7675" max="7680" width="8.5703125" style="502" customWidth="1"/>
    <col min="7681" max="7681" width="7.140625" style="502" customWidth="1"/>
    <col min="7682" max="7683" width="8.140625" style="502" customWidth="1"/>
    <col min="7684" max="7684" width="11" style="502" customWidth="1"/>
    <col min="7685" max="7685" width="21.28515625" style="502" customWidth="1"/>
    <col min="7686" max="7686" width="13.5703125" style="502" customWidth="1"/>
    <col min="7687" max="7692" width="11" style="502" customWidth="1"/>
    <col min="7693" max="7925" width="11.42578125" style="502"/>
    <col min="7926" max="7926" width="8.85546875" style="502" customWidth="1"/>
    <col min="7927" max="7927" width="13.5703125" style="502" customWidth="1"/>
    <col min="7928" max="7928" width="6.7109375" style="502" customWidth="1"/>
    <col min="7929" max="7929" width="8.140625" style="502" customWidth="1"/>
    <col min="7930" max="7930" width="9.7109375" style="502" customWidth="1"/>
    <col min="7931" max="7936" width="8.5703125" style="502" customWidth="1"/>
    <col min="7937" max="7937" width="7.140625" style="502" customWidth="1"/>
    <col min="7938" max="7939" width="8.140625" style="502" customWidth="1"/>
    <col min="7940" max="7940" width="11" style="502" customWidth="1"/>
    <col min="7941" max="7941" width="21.28515625" style="502" customWidth="1"/>
    <col min="7942" max="7942" width="13.5703125" style="502" customWidth="1"/>
    <col min="7943" max="7948" width="11" style="502" customWidth="1"/>
    <col min="7949" max="8181" width="11.42578125" style="502"/>
    <col min="8182" max="8182" width="8.85546875" style="502" customWidth="1"/>
    <col min="8183" max="8183" width="13.5703125" style="502" customWidth="1"/>
    <col min="8184" max="8184" width="6.7109375" style="502" customWidth="1"/>
    <col min="8185" max="8185" width="8.140625" style="502" customWidth="1"/>
    <col min="8186" max="8186" width="9.7109375" style="502" customWidth="1"/>
    <col min="8187" max="8192" width="8.5703125" style="502" customWidth="1"/>
    <col min="8193" max="8193" width="7.140625" style="502" customWidth="1"/>
    <col min="8194" max="8195" width="8.140625" style="502" customWidth="1"/>
    <col min="8196" max="8196" width="11" style="502" customWidth="1"/>
    <col min="8197" max="8197" width="21.28515625" style="502" customWidth="1"/>
    <col min="8198" max="8198" width="13.5703125" style="502" customWidth="1"/>
    <col min="8199" max="8204" width="11" style="502" customWidth="1"/>
    <col min="8205" max="8437" width="11.42578125" style="502"/>
    <col min="8438" max="8438" width="8.85546875" style="502" customWidth="1"/>
    <col min="8439" max="8439" width="13.5703125" style="502" customWidth="1"/>
    <col min="8440" max="8440" width="6.7109375" style="502" customWidth="1"/>
    <col min="8441" max="8441" width="8.140625" style="502" customWidth="1"/>
    <col min="8442" max="8442" width="9.7109375" style="502" customWidth="1"/>
    <col min="8443" max="8448" width="8.5703125" style="502" customWidth="1"/>
    <col min="8449" max="8449" width="7.140625" style="502" customWidth="1"/>
    <col min="8450" max="8451" width="8.140625" style="502" customWidth="1"/>
    <col min="8452" max="8452" width="11" style="502" customWidth="1"/>
    <col min="8453" max="8453" width="21.28515625" style="502" customWidth="1"/>
    <col min="8454" max="8454" width="13.5703125" style="502" customWidth="1"/>
    <col min="8455" max="8460" width="11" style="502" customWidth="1"/>
    <col min="8461" max="8693" width="11.42578125" style="502"/>
    <col min="8694" max="8694" width="8.85546875" style="502" customWidth="1"/>
    <col min="8695" max="8695" width="13.5703125" style="502" customWidth="1"/>
    <col min="8696" max="8696" width="6.7109375" style="502" customWidth="1"/>
    <col min="8697" max="8697" width="8.140625" style="502" customWidth="1"/>
    <col min="8698" max="8698" width="9.7109375" style="502" customWidth="1"/>
    <col min="8699" max="8704" width="8.5703125" style="502" customWidth="1"/>
    <col min="8705" max="8705" width="7.140625" style="502" customWidth="1"/>
    <col min="8706" max="8707" width="8.140625" style="502" customWidth="1"/>
    <col min="8708" max="8708" width="11" style="502" customWidth="1"/>
    <col min="8709" max="8709" width="21.28515625" style="502" customWidth="1"/>
    <col min="8710" max="8710" width="13.5703125" style="502" customWidth="1"/>
    <col min="8711" max="8716" width="11" style="502" customWidth="1"/>
    <col min="8717" max="8949" width="11.42578125" style="502"/>
    <col min="8950" max="8950" width="8.85546875" style="502" customWidth="1"/>
    <col min="8951" max="8951" width="13.5703125" style="502" customWidth="1"/>
    <col min="8952" max="8952" width="6.7109375" style="502" customWidth="1"/>
    <col min="8953" max="8953" width="8.140625" style="502" customWidth="1"/>
    <col min="8954" max="8954" width="9.7109375" style="502" customWidth="1"/>
    <col min="8955" max="8960" width="8.5703125" style="502" customWidth="1"/>
    <col min="8961" max="8961" width="7.140625" style="502" customWidth="1"/>
    <col min="8962" max="8963" width="8.140625" style="502" customWidth="1"/>
    <col min="8964" max="8964" width="11" style="502" customWidth="1"/>
    <col min="8965" max="8965" width="21.28515625" style="502" customWidth="1"/>
    <col min="8966" max="8966" width="13.5703125" style="502" customWidth="1"/>
    <col min="8967" max="8972" width="11" style="502" customWidth="1"/>
    <col min="8973" max="9205" width="11.42578125" style="502"/>
    <col min="9206" max="9206" width="8.85546875" style="502" customWidth="1"/>
    <col min="9207" max="9207" width="13.5703125" style="502" customWidth="1"/>
    <col min="9208" max="9208" width="6.7109375" style="502" customWidth="1"/>
    <col min="9209" max="9209" width="8.140625" style="502" customWidth="1"/>
    <col min="9210" max="9210" width="9.7109375" style="502" customWidth="1"/>
    <col min="9211" max="9216" width="8.5703125" style="502" customWidth="1"/>
    <col min="9217" max="9217" width="7.140625" style="502" customWidth="1"/>
    <col min="9218" max="9219" width="8.140625" style="502" customWidth="1"/>
    <col min="9220" max="9220" width="11" style="502" customWidth="1"/>
    <col min="9221" max="9221" width="21.28515625" style="502" customWidth="1"/>
    <col min="9222" max="9222" width="13.5703125" style="502" customWidth="1"/>
    <col min="9223" max="9228" width="11" style="502" customWidth="1"/>
    <col min="9229" max="9461" width="11.42578125" style="502"/>
    <col min="9462" max="9462" width="8.85546875" style="502" customWidth="1"/>
    <col min="9463" max="9463" width="13.5703125" style="502" customWidth="1"/>
    <col min="9464" max="9464" width="6.7109375" style="502" customWidth="1"/>
    <col min="9465" max="9465" width="8.140625" style="502" customWidth="1"/>
    <col min="9466" max="9466" width="9.7109375" style="502" customWidth="1"/>
    <col min="9467" max="9472" width="8.5703125" style="502" customWidth="1"/>
    <col min="9473" max="9473" width="7.140625" style="502" customWidth="1"/>
    <col min="9474" max="9475" width="8.140625" style="502" customWidth="1"/>
    <col min="9476" max="9476" width="11" style="502" customWidth="1"/>
    <col min="9477" max="9477" width="21.28515625" style="502" customWidth="1"/>
    <col min="9478" max="9478" width="13.5703125" style="502" customWidth="1"/>
    <col min="9479" max="9484" width="11" style="502" customWidth="1"/>
    <col min="9485" max="9717" width="11.42578125" style="502"/>
    <col min="9718" max="9718" width="8.85546875" style="502" customWidth="1"/>
    <col min="9719" max="9719" width="13.5703125" style="502" customWidth="1"/>
    <col min="9720" max="9720" width="6.7109375" style="502" customWidth="1"/>
    <col min="9721" max="9721" width="8.140625" style="502" customWidth="1"/>
    <col min="9722" max="9722" width="9.7109375" style="502" customWidth="1"/>
    <col min="9723" max="9728" width="8.5703125" style="502" customWidth="1"/>
    <col min="9729" max="9729" width="7.140625" style="502" customWidth="1"/>
    <col min="9730" max="9731" width="8.140625" style="502" customWidth="1"/>
    <col min="9732" max="9732" width="11" style="502" customWidth="1"/>
    <col min="9733" max="9733" width="21.28515625" style="502" customWidth="1"/>
    <col min="9734" max="9734" width="13.5703125" style="502" customWidth="1"/>
    <col min="9735" max="9740" width="11" style="502" customWidth="1"/>
    <col min="9741" max="9973" width="11.42578125" style="502"/>
    <col min="9974" max="9974" width="8.85546875" style="502" customWidth="1"/>
    <col min="9975" max="9975" width="13.5703125" style="502" customWidth="1"/>
    <col min="9976" max="9976" width="6.7109375" style="502" customWidth="1"/>
    <col min="9977" max="9977" width="8.140625" style="502" customWidth="1"/>
    <col min="9978" max="9978" width="9.7109375" style="502" customWidth="1"/>
    <col min="9979" max="9984" width="8.5703125" style="502" customWidth="1"/>
    <col min="9985" max="9985" width="7.140625" style="502" customWidth="1"/>
    <col min="9986" max="9987" width="8.140625" style="502" customWidth="1"/>
    <col min="9988" max="9988" width="11" style="502" customWidth="1"/>
    <col min="9989" max="9989" width="21.28515625" style="502" customWidth="1"/>
    <col min="9990" max="9990" width="13.5703125" style="502" customWidth="1"/>
    <col min="9991" max="9996" width="11" style="502" customWidth="1"/>
    <col min="9997" max="10229" width="11.42578125" style="502"/>
    <col min="10230" max="10230" width="8.85546875" style="502" customWidth="1"/>
    <col min="10231" max="10231" width="13.5703125" style="502" customWidth="1"/>
    <col min="10232" max="10232" width="6.7109375" style="502" customWidth="1"/>
    <col min="10233" max="10233" width="8.140625" style="502" customWidth="1"/>
    <col min="10234" max="10234" width="9.7109375" style="502" customWidth="1"/>
    <col min="10235" max="10240" width="8.5703125" style="502" customWidth="1"/>
    <col min="10241" max="10241" width="7.140625" style="502" customWidth="1"/>
    <col min="10242" max="10243" width="8.140625" style="502" customWidth="1"/>
    <col min="10244" max="10244" width="11" style="502" customWidth="1"/>
    <col min="10245" max="10245" width="21.28515625" style="502" customWidth="1"/>
    <col min="10246" max="10246" width="13.5703125" style="502" customWidth="1"/>
    <col min="10247" max="10252" width="11" style="502" customWidth="1"/>
    <col min="10253" max="10485" width="11.42578125" style="502"/>
    <col min="10486" max="10486" width="8.85546875" style="502" customWidth="1"/>
    <col min="10487" max="10487" width="13.5703125" style="502" customWidth="1"/>
    <col min="10488" max="10488" width="6.7109375" style="502" customWidth="1"/>
    <col min="10489" max="10489" width="8.140625" style="502" customWidth="1"/>
    <col min="10490" max="10490" width="9.7109375" style="502" customWidth="1"/>
    <col min="10491" max="10496" width="8.5703125" style="502" customWidth="1"/>
    <col min="10497" max="10497" width="7.140625" style="502" customWidth="1"/>
    <col min="10498" max="10499" width="8.140625" style="502" customWidth="1"/>
    <col min="10500" max="10500" width="11" style="502" customWidth="1"/>
    <col min="10501" max="10501" width="21.28515625" style="502" customWidth="1"/>
    <col min="10502" max="10502" width="13.5703125" style="502" customWidth="1"/>
    <col min="10503" max="10508" width="11" style="502" customWidth="1"/>
    <col min="10509" max="10741" width="11.42578125" style="502"/>
    <col min="10742" max="10742" width="8.85546875" style="502" customWidth="1"/>
    <col min="10743" max="10743" width="13.5703125" style="502" customWidth="1"/>
    <col min="10744" max="10744" width="6.7109375" style="502" customWidth="1"/>
    <col min="10745" max="10745" width="8.140625" style="502" customWidth="1"/>
    <col min="10746" max="10746" width="9.7109375" style="502" customWidth="1"/>
    <col min="10747" max="10752" width="8.5703125" style="502" customWidth="1"/>
    <col min="10753" max="10753" width="7.140625" style="502" customWidth="1"/>
    <col min="10754" max="10755" width="8.140625" style="502" customWidth="1"/>
    <col min="10756" max="10756" width="11" style="502" customWidth="1"/>
    <col min="10757" max="10757" width="21.28515625" style="502" customWidth="1"/>
    <col min="10758" max="10758" width="13.5703125" style="502" customWidth="1"/>
    <col min="10759" max="10764" width="11" style="502" customWidth="1"/>
    <col min="10765" max="10997" width="11.42578125" style="502"/>
    <col min="10998" max="10998" width="8.85546875" style="502" customWidth="1"/>
    <col min="10999" max="10999" width="13.5703125" style="502" customWidth="1"/>
    <col min="11000" max="11000" width="6.7109375" style="502" customWidth="1"/>
    <col min="11001" max="11001" width="8.140625" style="502" customWidth="1"/>
    <col min="11002" max="11002" width="9.7109375" style="502" customWidth="1"/>
    <col min="11003" max="11008" width="8.5703125" style="502" customWidth="1"/>
    <col min="11009" max="11009" width="7.140625" style="502" customWidth="1"/>
    <col min="11010" max="11011" width="8.140625" style="502" customWidth="1"/>
    <col min="11012" max="11012" width="11" style="502" customWidth="1"/>
    <col min="11013" max="11013" width="21.28515625" style="502" customWidth="1"/>
    <col min="11014" max="11014" width="13.5703125" style="502" customWidth="1"/>
    <col min="11015" max="11020" width="11" style="502" customWidth="1"/>
    <col min="11021" max="11253" width="11.42578125" style="502"/>
    <col min="11254" max="11254" width="8.85546875" style="502" customWidth="1"/>
    <col min="11255" max="11255" width="13.5703125" style="502" customWidth="1"/>
    <col min="11256" max="11256" width="6.7109375" style="502" customWidth="1"/>
    <col min="11257" max="11257" width="8.140625" style="502" customWidth="1"/>
    <col min="11258" max="11258" width="9.7109375" style="502" customWidth="1"/>
    <col min="11259" max="11264" width="8.5703125" style="502" customWidth="1"/>
    <col min="11265" max="11265" width="7.140625" style="502" customWidth="1"/>
    <col min="11266" max="11267" width="8.140625" style="502" customWidth="1"/>
    <col min="11268" max="11268" width="11" style="502" customWidth="1"/>
    <col min="11269" max="11269" width="21.28515625" style="502" customWidth="1"/>
    <col min="11270" max="11270" width="13.5703125" style="502" customWidth="1"/>
    <col min="11271" max="11276" width="11" style="502" customWidth="1"/>
    <col min="11277" max="11509" width="11.42578125" style="502"/>
    <col min="11510" max="11510" width="8.85546875" style="502" customWidth="1"/>
    <col min="11511" max="11511" width="13.5703125" style="502" customWidth="1"/>
    <col min="11512" max="11512" width="6.7109375" style="502" customWidth="1"/>
    <col min="11513" max="11513" width="8.140625" style="502" customWidth="1"/>
    <col min="11514" max="11514" width="9.7109375" style="502" customWidth="1"/>
    <col min="11515" max="11520" width="8.5703125" style="502" customWidth="1"/>
    <col min="11521" max="11521" width="7.140625" style="502" customWidth="1"/>
    <col min="11522" max="11523" width="8.140625" style="502" customWidth="1"/>
    <col min="11524" max="11524" width="11" style="502" customWidth="1"/>
    <col min="11525" max="11525" width="21.28515625" style="502" customWidth="1"/>
    <col min="11526" max="11526" width="13.5703125" style="502" customWidth="1"/>
    <col min="11527" max="11532" width="11" style="502" customWidth="1"/>
    <col min="11533" max="11765" width="11.42578125" style="502"/>
    <col min="11766" max="11766" width="8.85546875" style="502" customWidth="1"/>
    <col min="11767" max="11767" width="13.5703125" style="502" customWidth="1"/>
    <col min="11768" max="11768" width="6.7109375" style="502" customWidth="1"/>
    <col min="11769" max="11769" width="8.140625" style="502" customWidth="1"/>
    <col min="11770" max="11770" width="9.7109375" style="502" customWidth="1"/>
    <col min="11771" max="11776" width="8.5703125" style="502" customWidth="1"/>
    <col min="11777" max="11777" width="7.140625" style="502" customWidth="1"/>
    <col min="11778" max="11779" width="8.140625" style="502" customWidth="1"/>
    <col min="11780" max="11780" width="11" style="502" customWidth="1"/>
    <col min="11781" max="11781" width="21.28515625" style="502" customWidth="1"/>
    <col min="11782" max="11782" width="13.5703125" style="502" customWidth="1"/>
    <col min="11783" max="11788" width="11" style="502" customWidth="1"/>
    <col min="11789" max="12021" width="11.42578125" style="502"/>
    <col min="12022" max="12022" width="8.85546875" style="502" customWidth="1"/>
    <col min="12023" max="12023" width="13.5703125" style="502" customWidth="1"/>
    <col min="12024" max="12024" width="6.7109375" style="502" customWidth="1"/>
    <col min="12025" max="12025" width="8.140625" style="502" customWidth="1"/>
    <col min="12026" max="12026" width="9.7109375" style="502" customWidth="1"/>
    <col min="12027" max="12032" width="8.5703125" style="502" customWidth="1"/>
    <col min="12033" max="12033" width="7.140625" style="502" customWidth="1"/>
    <col min="12034" max="12035" width="8.140625" style="502" customWidth="1"/>
    <col min="12036" max="12036" width="11" style="502" customWidth="1"/>
    <col min="12037" max="12037" width="21.28515625" style="502" customWidth="1"/>
    <col min="12038" max="12038" width="13.5703125" style="502" customWidth="1"/>
    <col min="12039" max="12044" width="11" style="502" customWidth="1"/>
    <col min="12045" max="12277" width="11.42578125" style="502"/>
    <col min="12278" max="12278" width="8.85546875" style="502" customWidth="1"/>
    <col min="12279" max="12279" width="13.5703125" style="502" customWidth="1"/>
    <col min="12280" max="12280" width="6.7109375" style="502" customWidth="1"/>
    <col min="12281" max="12281" width="8.140625" style="502" customWidth="1"/>
    <col min="12282" max="12282" width="9.7109375" style="502" customWidth="1"/>
    <col min="12283" max="12288" width="8.5703125" style="502" customWidth="1"/>
    <col min="12289" max="12289" width="7.140625" style="502" customWidth="1"/>
    <col min="12290" max="12291" width="8.140625" style="502" customWidth="1"/>
    <col min="12292" max="12292" width="11" style="502" customWidth="1"/>
    <col min="12293" max="12293" width="21.28515625" style="502" customWidth="1"/>
    <col min="12294" max="12294" width="13.5703125" style="502" customWidth="1"/>
    <col min="12295" max="12300" width="11" style="502" customWidth="1"/>
    <col min="12301" max="12533" width="11.42578125" style="502"/>
    <col min="12534" max="12534" width="8.85546875" style="502" customWidth="1"/>
    <col min="12535" max="12535" width="13.5703125" style="502" customWidth="1"/>
    <col min="12536" max="12536" width="6.7109375" style="502" customWidth="1"/>
    <col min="12537" max="12537" width="8.140625" style="502" customWidth="1"/>
    <col min="12538" max="12538" width="9.7109375" style="502" customWidth="1"/>
    <col min="12539" max="12544" width="8.5703125" style="502" customWidth="1"/>
    <col min="12545" max="12545" width="7.140625" style="502" customWidth="1"/>
    <col min="12546" max="12547" width="8.140625" style="502" customWidth="1"/>
    <col min="12548" max="12548" width="11" style="502" customWidth="1"/>
    <col min="12549" max="12549" width="21.28515625" style="502" customWidth="1"/>
    <col min="12550" max="12550" width="13.5703125" style="502" customWidth="1"/>
    <col min="12551" max="12556" width="11" style="502" customWidth="1"/>
    <col min="12557" max="12789" width="11.42578125" style="502"/>
    <col min="12790" max="12790" width="8.85546875" style="502" customWidth="1"/>
    <col min="12791" max="12791" width="13.5703125" style="502" customWidth="1"/>
    <col min="12792" max="12792" width="6.7109375" style="502" customWidth="1"/>
    <col min="12793" max="12793" width="8.140625" style="502" customWidth="1"/>
    <col min="12794" max="12794" width="9.7109375" style="502" customWidth="1"/>
    <col min="12795" max="12800" width="8.5703125" style="502" customWidth="1"/>
    <col min="12801" max="12801" width="7.140625" style="502" customWidth="1"/>
    <col min="12802" max="12803" width="8.140625" style="502" customWidth="1"/>
    <col min="12804" max="12804" width="11" style="502" customWidth="1"/>
    <col min="12805" max="12805" width="21.28515625" style="502" customWidth="1"/>
    <col min="12806" max="12806" width="13.5703125" style="502" customWidth="1"/>
    <col min="12807" max="12812" width="11" style="502" customWidth="1"/>
    <col min="12813" max="13045" width="11.42578125" style="502"/>
    <col min="13046" max="13046" width="8.85546875" style="502" customWidth="1"/>
    <col min="13047" max="13047" width="13.5703125" style="502" customWidth="1"/>
    <col min="13048" max="13048" width="6.7109375" style="502" customWidth="1"/>
    <col min="13049" max="13049" width="8.140625" style="502" customWidth="1"/>
    <col min="13050" max="13050" width="9.7109375" style="502" customWidth="1"/>
    <col min="13051" max="13056" width="8.5703125" style="502" customWidth="1"/>
    <col min="13057" max="13057" width="7.140625" style="502" customWidth="1"/>
    <col min="13058" max="13059" width="8.140625" style="502" customWidth="1"/>
    <col min="13060" max="13060" width="11" style="502" customWidth="1"/>
    <col min="13061" max="13061" width="21.28515625" style="502" customWidth="1"/>
    <col min="13062" max="13062" width="13.5703125" style="502" customWidth="1"/>
    <col min="13063" max="13068" width="11" style="502" customWidth="1"/>
    <col min="13069" max="13301" width="11.42578125" style="502"/>
    <col min="13302" max="13302" width="8.85546875" style="502" customWidth="1"/>
    <col min="13303" max="13303" width="13.5703125" style="502" customWidth="1"/>
    <col min="13304" max="13304" width="6.7109375" style="502" customWidth="1"/>
    <col min="13305" max="13305" width="8.140625" style="502" customWidth="1"/>
    <col min="13306" max="13306" width="9.7109375" style="502" customWidth="1"/>
    <col min="13307" max="13312" width="8.5703125" style="502" customWidth="1"/>
    <col min="13313" max="13313" width="7.140625" style="502" customWidth="1"/>
    <col min="13314" max="13315" width="8.140625" style="502" customWidth="1"/>
    <col min="13316" max="13316" width="11" style="502" customWidth="1"/>
    <col min="13317" max="13317" width="21.28515625" style="502" customWidth="1"/>
    <col min="13318" max="13318" width="13.5703125" style="502" customWidth="1"/>
    <col min="13319" max="13324" width="11" style="502" customWidth="1"/>
    <col min="13325" max="13557" width="11.42578125" style="502"/>
    <col min="13558" max="13558" width="8.85546875" style="502" customWidth="1"/>
    <col min="13559" max="13559" width="13.5703125" style="502" customWidth="1"/>
    <col min="13560" max="13560" width="6.7109375" style="502" customWidth="1"/>
    <col min="13561" max="13561" width="8.140625" style="502" customWidth="1"/>
    <col min="13562" max="13562" width="9.7109375" style="502" customWidth="1"/>
    <col min="13563" max="13568" width="8.5703125" style="502" customWidth="1"/>
    <col min="13569" max="13569" width="7.140625" style="502" customWidth="1"/>
    <col min="13570" max="13571" width="8.140625" style="502" customWidth="1"/>
    <col min="13572" max="13572" width="11" style="502" customWidth="1"/>
    <col min="13573" max="13573" width="21.28515625" style="502" customWidth="1"/>
    <col min="13574" max="13574" width="13.5703125" style="502" customWidth="1"/>
    <col min="13575" max="13580" width="11" style="502" customWidth="1"/>
    <col min="13581" max="13813" width="11.42578125" style="502"/>
    <col min="13814" max="13814" width="8.85546875" style="502" customWidth="1"/>
    <col min="13815" max="13815" width="13.5703125" style="502" customWidth="1"/>
    <col min="13816" max="13816" width="6.7109375" style="502" customWidth="1"/>
    <col min="13817" max="13817" width="8.140625" style="502" customWidth="1"/>
    <col min="13818" max="13818" width="9.7109375" style="502" customWidth="1"/>
    <col min="13819" max="13824" width="8.5703125" style="502" customWidth="1"/>
    <col min="13825" max="13825" width="7.140625" style="502" customWidth="1"/>
    <col min="13826" max="13827" width="8.140625" style="502" customWidth="1"/>
    <col min="13828" max="13828" width="11" style="502" customWidth="1"/>
    <col min="13829" max="13829" width="21.28515625" style="502" customWidth="1"/>
    <col min="13830" max="13830" width="13.5703125" style="502" customWidth="1"/>
    <col min="13831" max="13836" width="11" style="502" customWidth="1"/>
    <col min="13837" max="14069" width="11.42578125" style="502"/>
    <col min="14070" max="14070" width="8.85546875" style="502" customWidth="1"/>
    <col min="14071" max="14071" width="13.5703125" style="502" customWidth="1"/>
    <col min="14072" max="14072" width="6.7109375" style="502" customWidth="1"/>
    <col min="14073" max="14073" width="8.140625" style="502" customWidth="1"/>
    <col min="14074" max="14074" width="9.7109375" style="502" customWidth="1"/>
    <col min="14075" max="14080" width="8.5703125" style="502" customWidth="1"/>
    <col min="14081" max="14081" width="7.140625" style="502" customWidth="1"/>
    <col min="14082" max="14083" width="8.140625" style="502" customWidth="1"/>
    <col min="14084" max="14084" width="11" style="502" customWidth="1"/>
    <col min="14085" max="14085" width="21.28515625" style="502" customWidth="1"/>
    <col min="14086" max="14086" width="13.5703125" style="502" customWidth="1"/>
    <col min="14087" max="14092" width="11" style="502" customWidth="1"/>
    <col min="14093" max="14325" width="11.42578125" style="502"/>
    <col min="14326" max="14326" width="8.85546875" style="502" customWidth="1"/>
    <col min="14327" max="14327" width="13.5703125" style="502" customWidth="1"/>
    <col min="14328" max="14328" width="6.7109375" style="502" customWidth="1"/>
    <col min="14329" max="14329" width="8.140625" style="502" customWidth="1"/>
    <col min="14330" max="14330" width="9.7109375" style="502" customWidth="1"/>
    <col min="14331" max="14336" width="8.5703125" style="502" customWidth="1"/>
    <col min="14337" max="14337" width="7.140625" style="502" customWidth="1"/>
    <col min="14338" max="14339" width="8.140625" style="502" customWidth="1"/>
    <col min="14340" max="14340" width="11" style="502" customWidth="1"/>
    <col min="14341" max="14341" width="21.28515625" style="502" customWidth="1"/>
    <col min="14342" max="14342" width="13.5703125" style="502" customWidth="1"/>
    <col min="14343" max="14348" width="11" style="502" customWidth="1"/>
    <col min="14349" max="14581" width="11.42578125" style="502"/>
    <col min="14582" max="14582" width="8.85546875" style="502" customWidth="1"/>
    <col min="14583" max="14583" width="13.5703125" style="502" customWidth="1"/>
    <col min="14584" max="14584" width="6.7109375" style="502" customWidth="1"/>
    <col min="14585" max="14585" width="8.140625" style="502" customWidth="1"/>
    <col min="14586" max="14586" width="9.7109375" style="502" customWidth="1"/>
    <col min="14587" max="14592" width="8.5703125" style="502" customWidth="1"/>
    <col min="14593" max="14593" width="7.140625" style="502" customWidth="1"/>
    <col min="14594" max="14595" width="8.140625" style="502" customWidth="1"/>
    <col min="14596" max="14596" width="11" style="502" customWidth="1"/>
    <col min="14597" max="14597" width="21.28515625" style="502" customWidth="1"/>
    <col min="14598" max="14598" width="13.5703125" style="502" customWidth="1"/>
    <col min="14599" max="14604" width="11" style="502" customWidth="1"/>
    <col min="14605" max="14837" width="11.42578125" style="502"/>
    <col min="14838" max="14838" width="8.85546875" style="502" customWidth="1"/>
    <col min="14839" max="14839" width="13.5703125" style="502" customWidth="1"/>
    <col min="14840" max="14840" width="6.7109375" style="502" customWidth="1"/>
    <col min="14841" max="14841" width="8.140625" style="502" customWidth="1"/>
    <col min="14842" max="14842" width="9.7109375" style="502" customWidth="1"/>
    <col min="14843" max="14848" width="8.5703125" style="502" customWidth="1"/>
    <col min="14849" max="14849" width="7.140625" style="502" customWidth="1"/>
    <col min="14850" max="14851" width="8.140625" style="502" customWidth="1"/>
    <col min="14852" max="14852" width="11" style="502" customWidth="1"/>
    <col min="14853" max="14853" width="21.28515625" style="502" customWidth="1"/>
    <col min="14854" max="14854" width="13.5703125" style="502" customWidth="1"/>
    <col min="14855" max="14860" width="11" style="502" customWidth="1"/>
    <col min="14861" max="15093" width="11.42578125" style="502"/>
    <col min="15094" max="15094" width="8.85546875" style="502" customWidth="1"/>
    <col min="15095" max="15095" width="13.5703125" style="502" customWidth="1"/>
    <col min="15096" max="15096" width="6.7109375" style="502" customWidth="1"/>
    <col min="15097" max="15097" width="8.140625" style="502" customWidth="1"/>
    <col min="15098" max="15098" width="9.7109375" style="502" customWidth="1"/>
    <col min="15099" max="15104" width="8.5703125" style="502" customWidth="1"/>
    <col min="15105" max="15105" width="7.140625" style="502" customWidth="1"/>
    <col min="15106" max="15107" width="8.140625" style="502" customWidth="1"/>
    <col min="15108" max="15108" width="11" style="502" customWidth="1"/>
    <col min="15109" max="15109" width="21.28515625" style="502" customWidth="1"/>
    <col min="15110" max="15110" width="13.5703125" style="502" customWidth="1"/>
    <col min="15111" max="15116" width="11" style="502" customWidth="1"/>
    <col min="15117" max="15349" width="11.42578125" style="502"/>
    <col min="15350" max="15350" width="8.85546875" style="502" customWidth="1"/>
    <col min="15351" max="15351" width="13.5703125" style="502" customWidth="1"/>
    <col min="15352" max="15352" width="6.7109375" style="502" customWidth="1"/>
    <col min="15353" max="15353" width="8.140625" style="502" customWidth="1"/>
    <col min="15354" max="15354" width="9.7109375" style="502" customWidth="1"/>
    <col min="15355" max="15360" width="8.5703125" style="502" customWidth="1"/>
    <col min="15361" max="15361" width="7.140625" style="502" customWidth="1"/>
    <col min="15362" max="15363" width="8.140625" style="502" customWidth="1"/>
    <col min="15364" max="15364" width="11" style="502" customWidth="1"/>
    <col min="15365" max="15365" width="21.28515625" style="502" customWidth="1"/>
    <col min="15366" max="15366" width="13.5703125" style="502" customWidth="1"/>
    <col min="15367" max="15372" width="11" style="502" customWidth="1"/>
    <col min="15373" max="15605" width="11.42578125" style="502"/>
    <col min="15606" max="15606" width="8.85546875" style="502" customWidth="1"/>
    <col min="15607" max="15607" width="13.5703125" style="502" customWidth="1"/>
    <col min="15608" max="15608" width="6.7109375" style="502" customWidth="1"/>
    <col min="15609" max="15609" width="8.140625" style="502" customWidth="1"/>
    <col min="15610" max="15610" width="9.7109375" style="502" customWidth="1"/>
    <col min="15611" max="15616" width="8.5703125" style="502" customWidth="1"/>
    <col min="15617" max="15617" width="7.140625" style="502" customWidth="1"/>
    <col min="15618" max="15619" width="8.140625" style="502" customWidth="1"/>
    <col min="15620" max="15620" width="11" style="502" customWidth="1"/>
    <col min="15621" max="15621" width="21.28515625" style="502" customWidth="1"/>
    <col min="15622" max="15622" width="13.5703125" style="502" customWidth="1"/>
    <col min="15623" max="15628" width="11" style="502" customWidth="1"/>
    <col min="15629" max="15861" width="11.42578125" style="502"/>
    <col min="15862" max="15862" width="8.85546875" style="502" customWidth="1"/>
    <col min="15863" max="15863" width="13.5703125" style="502" customWidth="1"/>
    <col min="15864" max="15864" width="6.7109375" style="502" customWidth="1"/>
    <col min="15865" max="15865" width="8.140625" style="502" customWidth="1"/>
    <col min="15866" max="15866" width="9.7109375" style="502" customWidth="1"/>
    <col min="15867" max="15872" width="8.5703125" style="502" customWidth="1"/>
    <col min="15873" max="15873" width="7.140625" style="502" customWidth="1"/>
    <col min="15874" max="15875" width="8.140625" style="502" customWidth="1"/>
    <col min="15876" max="15876" width="11" style="502" customWidth="1"/>
    <col min="15877" max="15877" width="21.28515625" style="502" customWidth="1"/>
    <col min="15878" max="15878" width="13.5703125" style="502" customWidth="1"/>
    <col min="15879" max="15884" width="11" style="502" customWidth="1"/>
    <col min="15885" max="16117" width="11.42578125" style="502"/>
    <col min="16118" max="16118" width="8.85546875" style="502" customWidth="1"/>
    <col min="16119" max="16119" width="13.5703125" style="502" customWidth="1"/>
    <col min="16120" max="16120" width="6.7109375" style="502" customWidth="1"/>
    <col min="16121" max="16121" width="8.140625" style="502" customWidth="1"/>
    <col min="16122" max="16122" width="9.7109375" style="502" customWidth="1"/>
    <col min="16123" max="16128" width="8.5703125" style="502" customWidth="1"/>
    <col min="16129" max="16129" width="7.140625" style="502" customWidth="1"/>
    <col min="16130" max="16131" width="8.140625" style="502" customWidth="1"/>
    <col min="16132" max="16132" width="11" style="502" customWidth="1"/>
    <col min="16133" max="16133" width="21.28515625" style="502" customWidth="1"/>
    <col min="16134" max="16134" width="13.5703125" style="502" customWidth="1"/>
    <col min="16135" max="16140" width="11" style="502" customWidth="1"/>
    <col min="16141" max="16384" width="11.42578125" style="502"/>
  </cols>
  <sheetData>
    <row r="2" spans="2:14" ht="21">
      <c r="B2" s="587" t="s">
        <v>412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4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4" ht="18.75">
      <c r="B4" s="588" t="str">
        <f>+Factores!A2</f>
        <v>Vigente a partir del 04/Abr/2023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4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4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4" ht="15.75">
      <c r="B7" s="740" t="s">
        <v>428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4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4" ht="15">
      <c r="B9" s="1052" t="s">
        <v>247</v>
      </c>
      <c r="C9" s="1053"/>
      <c r="D9" s="1053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4" ht="15">
      <c r="B10" s="1054"/>
      <c r="C10" s="1055"/>
      <c r="D10" s="1055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4" ht="15">
      <c r="B11" s="1056" t="s">
        <v>248</v>
      </c>
      <c r="C11" s="1056"/>
      <c r="D11" s="1056"/>
      <c r="E11" s="937">
        <f>+'(3) Reposición'!E11</f>
        <v>0</v>
      </c>
      <c r="F11" s="701"/>
      <c r="G11" s="701"/>
      <c r="H11" s="701"/>
      <c r="I11" s="701"/>
      <c r="J11" s="701"/>
      <c r="K11" s="701"/>
      <c r="L11" s="701"/>
      <c r="N11" s="502" t="e">
        <f>+E11/'(3) Reposición'!E11</f>
        <v>#DIV/0!</v>
      </c>
    </row>
    <row r="12" spans="2:14" ht="15">
      <c r="B12" s="1051" t="s">
        <v>249</v>
      </c>
      <c r="C12" s="1051"/>
      <c r="D12" s="1051"/>
      <c r="E12" s="937">
        <f>+'(3) Reposición'!E12</f>
        <v>0</v>
      </c>
      <c r="F12" s="701"/>
      <c r="G12" s="701"/>
      <c r="H12" s="701"/>
      <c r="I12" s="701"/>
      <c r="J12" s="701"/>
      <c r="K12" s="701"/>
      <c r="L12" s="701"/>
      <c r="N12" s="502" t="e">
        <f>+E12/'(3) Reposición'!E12</f>
        <v>#DIV/0!</v>
      </c>
    </row>
    <row r="13" spans="2:14" ht="15">
      <c r="B13" s="1051" t="s">
        <v>250</v>
      </c>
      <c r="C13" s="1051"/>
      <c r="D13" s="1051"/>
      <c r="E13" s="937">
        <f>+'(3) Reposición'!E13</f>
        <v>0</v>
      </c>
      <c r="F13" s="701"/>
      <c r="G13" s="701"/>
      <c r="H13" s="701"/>
      <c r="I13" s="701"/>
      <c r="J13" s="701"/>
      <c r="K13" s="701"/>
      <c r="L13" s="701"/>
      <c r="N13" s="502" t="e">
        <f>+E13/'(3) Reposición'!E13</f>
        <v>#DIV/0!</v>
      </c>
    </row>
    <row r="14" spans="2:14" ht="15">
      <c r="B14" s="1051" t="s">
        <v>251</v>
      </c>
      <c r="C14" s="1051"/>
      <c r="D14" s="1051"/>
      <c r="E14" s="937">
        <f>+'(3) Reposición'!E14</f>
        <v>-1.1749000000000001E-2</v>
      </c>
      <c r="F14" s="701"/>
      <c r="G14" s="701"/>
      <c r="H14" s="701"/>
      <c r="I14" s="701"/>
      <c r="J14" s="701"/>
      <c r="K14" s="701"/>
      <c r="L14" s="701"/>
    </row>
    <row r="15" spans="2:14" ht="15">
      <c r="B15" s="1051" t="s">
        <v>252</v>
      </c>
      <c r="C15" s="1051"/>
      <c r="D15" s="1051"/>
      <c r="E15" s="937">
        <f>+'(3) Reposición'!E15*1.12</f>
        <v>-1.3158880000000001E-2</v>
      </c>
      <c r="F15" s="701"/>
      <c r="G15" s="701"/>
      <c r="H15" s="701"/>
      <c r="I15" s="701"/>
      <c r="J15" s="701"/>
      <c r="K15" s="701"/>
      <c r="L15" s="701"/>
      <c r="N15" s="502">
        <f>+E15/'(3) Reposición'!E15</f>
        <v>1.1200000000000001</v>
      </c>
    </row>
    <row r="16" spans="2:14" ht="15">
      <c r="B16" s="1051" t="s">
        <v>253</v>
      </c>
      <c r="C16" s="1051"/>
      <c r="D16" s="1051"/>
      <c r="E16" s="937">
        <f>+'(3) Reposición'!E16*1.12</f>
        <v>0</v>
      </c>
      <c r="F16" s="701"/>
      <c r="G16" s="701"/>
      <c r="H16" s="701"/>
      <c r="I16" s="701"/>
      <c r="J16" s="701"/>
      <c r="K16" s="701"/>
      <c r="L16" s="701"/>
      <c r="N16" s="502" t="e">
        <f>+E16/'(3) Reposición'!E16</f>
        <v>#DIV/0!</v>
      </c>
    </row>
    <row r="17" spans="2:16" ht="15">
      <c r="B17" s="1051" t="s">
        <v>263</v>
      </c>
      <c r="C17" s="1051"/>
      <c r="D17" s="1051"/>
      <c r="E17" s="937">
        <f>+'(3) Reposición'!E17</f>
        <v>0</v>
      </c>
      <c r="F17" s="701"/>
      <c r="G17" s="701"/>
      <c r="H17" s="701"/>
      <c r="I17" s="701"/>
      <c r="J17" s="701"/>
      <c r="K17" s="701"/>
      <c r="L17" s="701"/>
      <c r="N17" s="502" t="e">
        <f>+E17/'(3) Reposición'!E17</f>
        <v>#DIV/0!</v>
      </c>
    </row>
    <row r="18" spans="2:16" ht="15">
      <c r="B18" s="1051" t="s">
        <v>254</v>
      </c>
      <c r="C18" s="1051"/>
      <c r="D18" s="1051"/>
      <c r="E18" s="937">
        <f>+'(3) Reposición'!E18</f>
        <v>0</v>
      </c>
      <c r="F18" s="701"/>
      <c r="G18" s="701"/>
      <c r="H18" s="701"/>
      <c r="I18" s="701"/>
      <c r="J18" s="701"/>
      <c r="K18" s="701"/>
      <c r="L18" s="701"/>
      <c r="N18" s="502" t="e">
        <f>+E18/'(3) Reposición'!E18</f>
        <v>#DIV/0!</v>
      </c>
    </row>
    <row r="19" spans="2:16" ht="15">
      <c r="B19" s="1051" t="s">
        <v>264</v>
      </c>
      <c r="C19" s="1051"/>
      <c r="D19" s="1051"/>
      <c r="E19" s="937">
        <f>+'(3) Reposición'!E19*1.12</f>
        <v>-1.3158880000000001E-2</v>
      </c>
      <c r="F19" s="701"/>
      <c r="G19" s="701"/>
      <c r="H19" s="701"/>
      <c r="I19" s="701"/>
      <c r="J19" s="701"/>
      <c r="K19" s="701"/>
      <c r="L19" s="701"/>
      <c r="N19" s="502">
        <f>+E19/'(3) Reposición'!E19</f>
        <v>1.1200000000000001</v>
      </c>
    </row>
    <row r="20" spans="2:16" ht="15">
      <c r="B20" s="1051" t="s">
        <v>265</v>
      </c>
      <c r="C20" s="1051"/>
      <c r="D20" s="1051"/>
      <c r="E20" s="937">
        <f>+'(3) Reposición'!E20*1.12</f>
        <v>-1.3158880000000001E-2</v>
      </c>
      <c r="F20" s="701"/>
      <c r="G20" s="701"/>
      <c r="H20" s="701"/>
      <c r="I20" s="701"/>
      <c r="J20" s="701"/>
      <c r="K20" s="701"/>
      <c r="L20" s="701"/>
      <c r="N20" s="502">
        <f>+E20/'(3) Reposición'!E20</f>
        <v>1.1200000000000001</v>
      </c>
    </row>
    <row r="21" spans="2:16" ht="15">
      <c r="B21" s="1051" t="s">
        <v>255</v>
      </c>
      <c r="C21" s="1051"/>
      <c r="D21" s="1051"/>
      <c r="E21" s="937">
        <f>+'(3) Reposición'!E21</f>
        <v>-1.1749000000000001E-2</v>
      </c>
      <c r="F21" s="701"/>
      <c r="G21" s="701"/>
      <c r="H21" s="701"/>
      <c r="I21" s="701"/>
      <c r="J21" s="701"/>
      <c r="K21" s="701"/>
      <c r="L21" s="701"/>
      <c r="N21" s="502">
        <f>+E21/'(3) Reposición'!E21</f>
        <v>1</v>
      </c>
    </row>
    <row r="22" spans="2:16" ht="15">
      <c r="B22" s="1051" t="s">
        <v>266</v>
      </c>
      <c r="C22" s="1051"/>
      <c r="D22" s="1051"/>
      <c r="E22" s="937">
        <f>+'(3) Reposición'!E22</f>
        <v>0</v>
      </c>
      <c r="F22" s="701"/>
      <c r="G22" s="701"/>
      <c r="H22" s="701"/>
      <c r="I22" s="701"/>
      <c r="J22" s="701"/>
      <c r="K22" s="701"/>
      <c r="L22" s="701"/>
      <c r="N22" s="502" t="e">
        <f>+E22/'(3) Reposición'!E22</f>
        <v>#DIV/0!</v>
      </c>
    </row>
    <row r="23" spans="2:16" ht="15">
      <c r="B23" s="1051" t="s">
        <v>256</v>
      </c>
      <c r="C23" s="1051"/>
      <c r="D23" s="1051"/>
      <c r="E23" s="937">
        <f>+'(3) Reposición'!E23</f>
        <v>0</v>
      </c>
      <c r="F23" s="701"/>
      <c r="G23" s="701"/>
      <c r="H23" s="701"/>
      <c r="I23" s="701"/>
      <c r="J23" s="701"/>
      <c r="K23" s="701"/>
      <c r="L23" s="701"/>
      <c r="N23" s="502" t="e">
        <f>+E23/'(3) Reposición'!E23</f>
        <v>#DIV/0!</v>
      </c>
    </row>
    <row r="24" spans="2:16" ht="15">
      <c r="B24" s="1051" t="s">
        <v>257</v>
      </c>
      <c r="C24" s="1051"/>
      <c r="D24" s="1051"/>
      <c r="E24" s="937">
        <f>+'(3) Reposición'!E24</f>
        <v>0</v>
      </c>
      <c r="F24" s="701"/>
      <c r="G24" s="701"/>
      <c r="H24" s="701"/>
      <c r="I24" s="701"/>
      <c r="J24" s="701"/>
      <c r="K24" s="701"/>
      <c r="L24" s="701"/>
      <c r="N24" s="502" t="e">
        <f>+E24/'(3) Reposición'!E24</f>
        <v>#DIV/0!</v>
      </c>
    </row>
    <row r="25" spans="2:16" ht="15">
      <c r="B25" s="1051" t="s">
        <v>267</v>
      </c>
      <c r="C25" s="1051"/>
      <c r="D25" s="1051"/>
      <c r="E25" s="937">
        <f>+'(3) Reposición'!E25</f>
        <v>-1.1749000000000001E-2</v>
      </c>
      <c r="F25" s="701"/>
      <c r="G25" s="701"/>
      <c r="H25" s="701"/>
      <c r="I25" s="701"/>
      <c r="J25" s="701"/>
      <c r="K25" s="701"/>
      <c r="L25" s="701"/>
      <c r="N25" s="502">
        <f>+E25/'(3) Reposición'!E25</f>
        <v>1</v>
      </c>
    </row>
    <row r="26" spans="2:16" ht="15">
      <c r="B26" s="1051" t="s">
        <v>258</v>
      </c>
      <c r="C26" s="1051"/>
      <c r="D26" s="1051"/>
      <c r="E26" s="937">
        <f>+'(3) Reposición'!E26*1.12</f>
        <v>-1.3158880000000001E-2</v>
      </c>
      <c r="F26" s="701"/>
      <c r="G26" s="701"/>
      <c r="H26" s="701"/>
      <c r="I26" s="701"/>
      <c r="J26" s="701"/>
      <c r="K26" s="701"/>
      <c r="L26" s="701"/>
      <c r="N26" s="502">
        <f>+E26/'(3) Reposición'!E26</f>
        <v>1.1200000000000001</v>
      </c>
    </row>
    <row r="27" spans="2:16" ht="15">
      <c r="B27" s="1051" t="s">
        <v>259</v>
      </c>
      <c r="C27" s="1051"/>
      <c r="D27" s="1051"/>
      <c r="E27" s="937">
        <f>+'(3) Reposición'!E27</f>
        <v>0</v>
      </c>
      <c r="F27" s="701"/>
      <c r="G27" s="701"/>
      <c r="H27" s="701"/>
      <c r="I27" s="701"/>
      <c r="J27" s="701"/>
      <c r="K27" s="701"/>
      <c r="L27" s="701"/>
      <c r="N27" s="502" t="e">
        <f>+E27/'(3) Reposición'!E27</f>
        <v>#DIV/0!</v>
      </c>
    </row>
    <row r="28" spans="2:16" ht="15">
      <c r="B28" s="1051" t="s">
        <v>260</v>
      </c>
      <c r="C28" s="1051"/>
      <c r="D28" s="1051"/>
      <c r="E28" s="937">
        <f>+'(3) Reposición'!E28</f>
        <v>1.1749000000000001E-2</v>
      </c>
      <c r="F28" s="701"/>
      <c r="G28" s="701"/>
      <c r="H28" s="701"/>
      <c r="I28" s="701"/>
      <c r="J28" s="701"/>
      <c r="K28" s="701"/>
      <c r="L28" s="701"/>
      <c r="N28" s="502">
        <f>+E28/'(3) Reposición'!E28</f>
        <v>1</v>
      </c>
    </row>
    <row r="29" spans="2:16" ht="15">
      <c r="B29" s="1051" t="s">
        <v>261</v>
      </c>
      <c r="C29" s="1051"/>
      <c r="D29" s="1051"/>
      <c r="E29" s="937">
        <f>+'(3) Reposición'!E29</f>
        <v>-1.1749000000000001E-2</v>
      </c>
      <c r="F29" s="701"/>
      <c r="G29" s="701"/>
      <c r="H29" s="701"/>
      <c r="I29" s="701"/>
      <c r="J29" s="701"/>
      <c r="K29" s="701"/>
      <c r="L29" s="701"/>
    </row>
    <row r="30" spans="2:16" ht="15">
      <c r="B30" s="1051" t="s">
        <v>262</v>
      </c>
      <c r="C30" s="1051"/>
      <c r="D30" s="1051"/>
      <c r="E30" s="937">
        <f>+'(3) Reposición'!E30*1.12</f>
        <v>-1.3158880000000001E-2</v>
      </c>
      <c r="F30" s="701"/>
      <c r="G30" s="701"/>
      <c r="H30" s="701"/>
      <c r="I30" s="701"/>
      <c r="J30" s="701"/>
      <c r="K30" s="701"/>
      <c r="L30" s="701"/>
      <c r="N30" s="502">
        <f>+E30/'(3) Reposición'!E30</f>
        <v>1.1200000000000001</v>
      </c>
      <c r="P30" s="800"/>
    </row>
    <row r="31" spans="2:16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6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5" ht="15.75">
      <c r="B33" s="740" t="s">
        <v>421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5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5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+'(3) Reposición'!G37*1.12</f>
        <v>0.39476640000000002</v>
      </c>
      <c r="H37" s="929">
        <f>+'(3) Reposición'!H37*1.12</f>
        <v>0.53951408000000001</v>
      </c>
      <c r="I37" s="701"/>
      <c r="J37" s="701"/>
      <c r="K37" s="701"/>
      <c r="L37" s="701"/>
      <c r="N37" s="502">
        <f>+G37/'(3) Reposición'!G37</f>
        <v>1.1200000000000001</v>
      </c>
      <c r="O37" s="502">
        <f>+H37/'(3) Reposición'!H37</f>
        <v>1.1200000000000001</v>
      </c>
    </row>
    <row r="38" spans="2:15">
      <c r="B38" s="715"/>
      <c r="C38" s="810"/>
      <c r="D38" s="749"/>
      <c r="E38" s="717"/>
      <c r="F38" s="714" t="s">
        <v>87</v>
      </c>
      <c r="G38" s="929">
        <f>+'(3) Reposición'!G38*1.12</f>
        <v>0.26317760000000007</v>
      </c>
      <c r="H38" s="929">
        <f>+'(3) Reposición'!H38*1.12</f>
        <v>0.39476640000000002</v>
      </c>
      <c r="I38" s="701"/>
      <c r="J38" s="701"/>
      <c r="K38" s="701"/>
      <c r="L38" s="701"/>
      <c r="N38" s="502">
        <f>+G38/'(3) Reposición'!G38</f>
        <v>1.1200000000000001</v>
      </c>
      <c r="O38" s="502">
        <f>+H38/'(3) Reposición'!H38</f>
        <v>1.1200000000000001</v>
      </c>
    </row>
    <row r="39" spans="2:15">
      <c r="B39" s="715"/>
      <c r="C39" s="810"/>
      <c r="D39" s="749"/>
      <c r="E39" s="717"/>
      <c r="F39" s="714" t="s">
        <v>270</v>
      </c>
      <c r="G39" s="929">
        <f>+'(3) Reposición'!G39*1.12</f>
        <v>0.26317760000000007</v>
      </c>
      <c r="H39" s="929"/>
      <c r="I39" s="701"/>
      <c r="J39" s="701"/>
      <c r="K39" s="701"/>
      <c r="L39" s="701"/>
      <c r="N39" s="502">
        <f>+G39/'(3) Reposición'!G39</f>
        <v>1.1200000000000001</v>
      </c>
      <c r="O39" s="502" t="e">
        <f>+H39/'(3) Reposición'!H39</f>
        <v>#DIV/0!</v>
      </c>
    </row>
    <row r="40" spans="2:15">
      <c r="B40" s="715"/>
      <c r="C40" s="810"/>
      <c r="D40" s="749"/>
      <c r="E40" s="717"/>
      <c r="F40" s="714" t="s">
        <v>88</v>
      </c>
      <c r="G40" s="929">
        <f>+'(3) Reposición'!G40*1.12</f>
        <v>0.26317760000000007</v>
      </c>
      <c r="H40" s="929">
        <f>+'(3) Reposición'!H40*1.12</f>
        <v>0.39476640000000002</v>
      </c>
      <c r="I40" s="701"/>
      <c r="J40" s="701"/>
      <c r="K40" s="701"/>
      <c r="L40" s="701"/>
      <c r="N40" s="502">
        <f>+G40/'(3) Reposición'!G40</f>
        <v>1.1200000000000001</v>
      </c>
      <c r="O40" s="502">
        <f>+H40/'(3) Reposición'!H40</f>
        <v>1.1200000000000001</v>
      </c>
    </row>
    <row r="41" spans="2:15">
      <c r="B41" s="715"/>
      <c r="C41" s="810"/>
      <c r="D41" s="749"/>
      <c r="E41" s="717"/>
      <c r="F41" s="714" t="s">
        <v>271</v>
      </c>
      <c r="G41" s="929">
        <f>+'(3) Reposición'!G41*1.12</f>
        <v>0.31581312000000006</v>
      </c>
      <c r="H41" s="929"/>
      <c r="I41" s="701"/>
      <c r="J41" s="701"/>
      <c r="K41" s="701"/>
      <c r="L41" s="701"/>
      <c r="N41" s="502">
        <f>+G41/'(3) Reposición'!G41</f>
        <v>1.1200000000000001</v>
      </c>
      <c r="O41" s="502" t="e">
        <f>+H41/'(3) Reposición'!H41</f>
        <v>#DIV/0!</v>
      </c>
    </row>
    <row r="42" spans="2:15">
      <c r="B42" s="715"/>
      <c r="C42" s="810"/>
      <c r="D42" s="751"/>
      <c r="E42" s="811"/>
      <c r="F42" s="714" t="s">
        <v>56</v>
      </c>
      <c r="G42" s="929">
        <f>+'(3) Reposición'!G42*1.12</f>
        <v>9.2112160000000026E-2</v>
      </c>
      <c r="H42" s="929">
        <f>+'(3) Reposición'!H42*1.12</f>
        <v>0.22370096000000003</v>
      </c>
      <c r="I42" s="701"/>
      <c r="J42" s="701"/>
      <c r="K42" s="701"/>
      <c r="L42" s="701"/>
      <c r="N42" s="502">
        <f>+G42/'(3) Reposición'!G42</f>
        <v>1.1200000000000001</v>
      </c>
      <c r="O42" s="502">
        <f>+H42/'(3) Reposición'!H42</f>
        <v>1.1200000000000001</v>
      </c>
    </row>
    <row r="43" spans="2:15">
      <c r="B43" s="715"/>
      <c r="C43" s="810"/>
      <c r="D43" s="747" t="s">
        <v>14</v>
      </c>
      <c r="E43" s="713" t="s">
        <v>15</v>
      </c>
      <c r="F43" s="714" t="s">
        <v>63</v>
      </c>
      <c r="G43" s="929">
        <f>+'(3) Reposición'!G43*1.12</f>
        <v>0.44740192000000006</v>
      </c>
      <c r="H43" s="929">
        <f>+'(3) Reposición'!H43*1.12</f>
        <v>0.53951408000000001</v>
      </c>
      <c r="I43" s="701"/>
      <c r="J43" s="701"/>
      <c r="K43" s="701"/>
      <c r="L43" s="701"/>
      <c r="N43" s="502">
        <f>+G43/'(3) Reposición'!G43</f>
        <v>1.1200000000000001</v>
      </c>
      <c r="O43" s="502">
        <f>+H43/'(3) Reposición'!H43</f>
        <v>1.1200000000000001</v>
      </c>
    </row>
    <row r="44" spans="2:15">
      <c r="B44" s="715"/>
      <c r="C44" s="810"/>
      <c r="D44" s="749"/>
      <c r="E44" s="717"/>
      <c r="F44" s="714" t="s">
        <v>87</v>
      </c>
      <c r="G44" s="929">
        <f>+'(3) Reposición'!G44*1.12</f>
        <v>0.26317760000000007</v>
      </c>
      <c r="H44" s="929">
        <f>+'(3) Reposición'!H44*1.12</f>
        <v>0.39476640000000002</v>
      </c>
      <c r="I44" s="701"/>
      <c r="J44" s="701"/>
      <c r="K44" s="701"/>
      <c r="L44" s="701"/>
      <c r="N44" s="502">
        <f>+G44/'(3) Reposición'!G44</f>
        <v>1.1200000000000001</v>
      </c>
      <c r="O44" s="502">
        <f>+H44/'(3) Reposición'!H44</f>
        <v>1.1200000000000001</v>
      </c>
    </row>
    <row r="45" spans="2:15">
      <c r="B45" s="715"/>
      <c r="C45" s="810"/>
      <c r="D45" s="749"/>
      <c r="E45" s="717"/>
      <c r="F45" s="714" t="s">
        <v>88</v>
      </c>
      <c r="G45" s="929">
        <f>+'(3) Reposición'!G45*1.12</f>
        <v>0.26317760000000007</v>
      </c>
      <c r="H45" s="929">
        <f>+'(3) Reposición'!H45*1.12</f>
        <v>0.39476640000000002</v>
      </c>
      <c r="I45" s="701"/>
      <c r="J45" s="701"/>
      <c r="K45" s="701"/>
      <c r="L45" s="701"/>
      <c r="N45" s="502">
        <f>+G45/'(3) Reposición'!G45</f>
        <v>1.1200000000000001</v>
      </c>
      <c r="O45" s="502">
        <f>+H45/'(3) Reposición'!H45</f>
        <v>1.1200000000000001</v>
      </c>
    </row>
    <row r="46" spans="2:15">
      <c r="B46" s="715"/>
      <c r="C46" s="810"/>
      <c r="D46" s="749"/>
      <c r="E46" s="717"/>
      <c r="F46" s="721" t="s">
        <v>56</v>
      </c>
      <c r="G46" s="929">
        <f>+'(3) Reposición'!G46*1.12</f>
        <v>9.2112160000000026E-2</v>
      </c>
      <c r="H46" s="929">
        <f>+'(3) Reposición'!H46*1.12</f>
        <v>0.22370096000000003</v>
      </c>
      <c r="I46" s="701"/>
      <c r="J46" s="701"/>
      <c r="K46" s="701"/>
      <c r="L46" s="701"/>
      <c r="N46" s="502">
        <f>+G46/'(3) Reposición'!G46</f>
        <v>1.1200000000000001</v>
      </c>
      <c r="O46" s="502">
        <f>+H46/'(3) Reposición'!H46</f>
        <v>1.1200000000000001</v>
      </c>
    </row>
    <row r="47" spans="2:1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+'(3) Reposición'!G47*1.12</f>
        <v>0.80269168000000013</v>
      </c>
      <c r="H47" s="929">
        <f>+'(3) Reposición'!H47*1.12</f>
        <v>0.93428048000000008</v>
      </c>
      <c r="I47" s="701"/>
      <c r="J47" s="701"/>
      <c r="K47" s="701"/>
      <c r="L47" s="701"/>
      <c r="N47" s="502">
        <f>+G47/'(3) Reposición'!G47</f>
        <v>1.1200000000000001</v>
      </c>
      <c r="O47" s="502">
        <f>+H47/'(3) Reposición'!H47</f>
        <v>1.1200000000000001</v>
      </c>
    </row>
    <row r="48" spans="2:15">
      <c r="B48" s="715"/>
      <c r="C48" s="715"/>
      <c r="D48" s="812"/>
      <c r="E48" s="717"/>
      <c r="F48" s="714" t="s">
        <v>60</v>
      </c>
      <c r="G48" s="929">
        <f>+'(3) Reposición'!G48*1.12</f>
        <v>0.57899072000000018</v>
      </c>
      <c r="H48" s="929">
        <f>+'(3) Reposición'!H48*1.12</f>
        <v>0.71057952000000013</v>
      </c>
      <c r="I48" s="701"/>
      <c r="J48" s="701"/>
      <c r="K48" s="701"/>
      <c r="L48" s="701"/>
      <c r="N48" s="502">
        <f>+G48/'(3) Reposición'!G48</f>
        <v>1.1200000000000001</v>
      </c>
      <c r="O48" s="502">
        <f>+H48/'(3) Reposición'!H48</f>
        <v>1.1200000000000001</v>
      </c>
    </row>
    <row r="49" spans="2:19">
      <c r="B49" s="715"/>
      <c r="C49" s="715"/>
      <c r="D49" s="812"/>
      <c r="E49" s="717"/>
      <c r="F49" s="714" t="s">
        <v>56</v>
      </c>
      <c r="G49" s="929">
        <f>+'(3) Reposición'!G49*1.12</f>
        <v>0.18422432000000005</v>
      </c>
      <c r="H49" s="929">
        <f>+'(3) Reposición'!H49*1.12</f>
        <v>0.26317760000000007</v>
      </c>
      <c r="I49" s="701"/>
      <c r="J49" s="701"/>
      <c r="K49" s="701"/>
      <c r="L49" s="701"/>
      <c r="N49" s="502">
        <f>+G49/'(3) Reposición'!G49</f>
        <v>1.1200000000000001</v>
      </c>
      <c r="O49" s="502">
        <f>+H49/'(3) Reposición'!H49</f>
        <v>1.1200000000000001</v>
      </c>
    </row>
    <row r="50" spans="2:19">
      <c r="B50" s="715"/>
      <c r="C50" s="715"/>
      <c r="D50" s="812"/>
      <c r="E50" s="717"/>
      <c r="F50" s="714" t="s">
        <v>272</v>
      </c>
      <c r="G50" s="929">
        <f>+'(3) Reposición'!G50*1.12</f>
        <v>0.97375712000000014</v>
      </c>
      <c r="H50" s="929">
        <f>+'(3) Reposición'!H50*1.12</f>
        <v>1.1053459200000002</v>
      </c>
      <c r="I50" s="701"/>
      <c r="J50" s="701"/>
      <c r="K50" s="701"/>
      <c r="L50" s="701"/>
      <c r="N50" s="502">
        <f>+G50/'(3) Reposición'!G50</f>
        <v>1.1200000000000001</v>
      </c>
      <c r="O50" s="502">
        <f>+H50/'(3) Reposición'!H50</f>
        <v>1.1200000000000001</v>
      </c>
    </row>
    <row r="51" spans="2:19">
      <c r="B51" s="715"/>
      <c r="C51" s="715"/>
      <c r="D51" s="813" t="s">
        <v>21</v>
      </c>
      <c r="E51" s="814" t="s">
        <v>22</v>
      </c>
      <c r="F51" s="714" t="s">
        <v>63</v>
      </c>
      <c r="G51" s="929">
        <f>+'(3) Reposición'!G51*1.12</f>
        <v>0.80269168000000013</v>
      </c>
      <c r="H51" s="929">
        <f>+'(3) Reposición'!H51*1.12</f>
        <v>0.93428048000000008</v>
      </c>
      <c r="I51" s="701"/>
      <c r="J51" s="701"/>
      <c r="K51" s="701"/>
      <c r="L51" s="701"/>
      <c r="N51" s="502">
        <f>+G51/'(3) Reposición'!G51</f>
        <v>1.1200000000000001</v>
      </c>
      <c r="O51" s="502">
        <f>+H51/'(3) Reposición'!H51</f>
        <v>1.1200000000000001</v>
      </c>
    </row>
    <row r="52" spans="2:19">
      <c r="B52" s="715"/>
      <c r="C52" s="715"/>
      <c r="D52" s="812"/>
      <c r="E52" s="717"/>
      <c r="F52" s="714" t="s">
        <v>60</v>
      </c>
      <c r="G52" s="929">
        <f>+'(3) Reposición'!G52*1.12</f>
        <v>0.57899072000000018</v>
      </c>
      <c r="H52" s="929">
        <f>+'(3) Reposición'!H52*1.12</f>
        <v>0.71057952000000013</v>
      </c>
      <c r="I52" s="701"/>
      <c r="J52" s="701"/>
      <c r="K52" s="701"/>
      <c r="L52" s="701"/>
      <c r="N52" s="502">
        <f>+G52/'(3) Reposición'!G52</f>
        <v>1.1200000000000001</v>
      </c>
      <c r="O52" s="502">
        <f>+H52/'(3) Reposición'!H52</f>
        <v>1.1200000000000001</v>
      </c>
    </row>
    <row r="53" spans="2:19">
      <c r="B53" s="715"/>
      <c r="C53" s="715"/>
      <c r="D53" s="812"/>
      <c r="E53" s="717"/>
      <c r="F53" s="714" t="s">
        <v>56</v>
      </c>
      <c r="G53" s="929">
        <f>+'(3) Reposición'!G53*1.12</f>
        <v>0.18422432000000005</v>
      </c>
      <c r="H53" s="929">
        <f>+'(3) Reposición'!H53*1.12</f>
        <v>0.26317760000000007</v>
      </c>
      <c r="I53" s="701"/>
      <c r="J53" s="701"/>
      <c r="K53" s="701"/>
      <c r="L53" s="701"/>
      <c r="N53" s="502">
        <f>+G53/'(3) Reposición'!G53</f>
        <v>1.1200000000000001</v>
      </c>
      <c r="O53" s="502">
        <f>+H53/'(3) Reposición'!H53</f>
        <v>1.1200000000000001</v>
      </c>
    </row>
    <row r="54" spans="2:19">
      <c r="B54" s="715"/>
      <c r="C54" s="715"/>
      <c r="D54" s="812"/>
      <c r="E54" s="717"/>
      <c r="F54" s="714" t="s">
        <v>272</v>
      </c>
      <c r="G54" s="929">
        <f>+'(3) Reposición'!G54*1.12</f>
        <v>1.0263926400000001</v>
      </c>
      <c r="H54" s="929">
        <f>+'(3) Reposición'!H54*1.12</f>
        <v>1.1579814400000004</v>
      </c>
      <c r="I54" s="701"/>
      <c r="J54" s="701"/>
      <c r="K54" s="701"/>
      <c r="L54" s="701"/>
      <c r="N54" s="502">
        <f>+G54/'(3) Reposición'!G54</f>
        <v>1.1200000000000001</v>
      </c>
      <c r="O54" s="502">
        <f>+H54/'(3) Reposición'!H54</f>
        <v>1.1200000000000001</v>
      </c>
    </row>
    <row r="55" spans="2:19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+'(3) Reposición'!G55*1.12</f>
        <v>1.2929728</v>
      </c>
      <c r="H55" s="929">
        <f>+'(3) Reposición'!H55*1.12</f>
        <v>1.5243468800000004</v>
      </c>
      <c r="I55" s="701"/>
      <c r="J55" s="701"/>
      <c r="K55" s="701"/>
      <c r="L55" s="701"/>
      <c r="N55" s="502">
        <f>+G55/'(3) Reposición'!G55</f>
        <v>1.1200000000000001</v>
      </c>
      <c r="O55" s="502">
        <f>+H55/'(3) Reposición'!H55</f>
        <v>1.1200000000000001</v>
      </c>
    </row>
    <row r="56" spans="2:19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+'(3) Reposición'!G56*1.12</f>
        <v>1.3746342400000002</v>
      </c>
      <c r="H56" s="929">
        <f>+'(3) Reposición'!H56*1.12</f>
        <v>1.7965516800000003</v>
      </c>
      <c r="I56" s="701"/>
      <c r="J56" s="701"/>
      <c r="K56" s="701"/>
      <c r="L56" s="701"/>
      <c r="N56" s="502">
        <f>+G56/'(3) Reposición'!G56</f>
        <v>1.1200000000000001</v>
      </c>
      <c r="O56" s="502">
        <f>+H56/'(3) Reposición'!H56</f>
        <v>1.1200000000000001</v>
      </c>
    </row>
    <row r="57" spans="2:19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+'(3) Reposición'!H57*1.12</f>
        <v>2.4770636800000005</v>
      </c>
      <c r="I57" s="701"/>
      <c r="J57" s="701"/>
      <c r="K57" s="701"/>
      <c r="L57" s="701"/>
      <c r="N57" s="502" t="e">
        <f>+G57/'(3) Reposición'!G57</f>
        <v>#DIV/0!</v>
      </c>
      <c r="O57" s="502">
        <f>+H57/'(3) Reposición'!H57</f>
        <v>1.1200000000000001</v>
      </c>
    </row>
    <row r="58" spans="2:19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+'(3) Reposición'!H58*1.12</f>
        <v>3.2256268800000005</v>
      </c>
      <c r="I58" s="701"/>
      <c r="J58" s="701"/>
      <c r="K58" s="701"/>
      <c r="L58" s="701"/>
      <c r="N58" s="502" t="e">
        <f>+G58/'(3) Reposición'!G58</f>
        <v>#DIV/0!</v>
      </c>
      <c r="O58" s="502">
        <f>+H58/'(3) Reposición'!H58</f>
        <v>1.1200000000000001</v>
      </c>
    </row>
    <row r="59" spans="2:19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+'(3) Reposición'!H59*1.12</f>
        <v>3.49783168</v>
      </c>
      <c r="I59" s="701"/>
      <c r="J59" s="701"/>
      <c r="K59" s="701"/>
      <c r="L59" s="701"/>
      <c r="N59" s="502" t="e">
        <f>+G59/'(3) Reposición'!G59</f>
        <v>#DIV/0!</v>
      </c>
      <c r="O59" s="502">
        <f>+H59/'(3) Reposición'!H59</f>
        <v>1.1200000000000001</v>
      </c>
      <c r="S59" s="800"/>
    </row>
    <row r="60" spans="2:19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9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9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9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9" ht="15.75">
      <c r="B64" s="740" t="s">
        <v>422</v>
      </c>
      <c r="C64" s="701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7" ht="12.75" customHeight="1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7">
      <c r="B66" s="707" t="s">
        <v>6</v>
      </c>
      <c r="C66" s="707" t="s">
        <v>3</v>
      </c>
      <c r="D66" s="707" t="s">
        <v>4</v>
      </c>
      <c r="E66" s="707" t="s">
        <v>7</v>
      </c>
      <c r="F66" s="707" t="s">
        <v>49</v>
      </c>
      <c r="G66" s="707" t="s">
        <v>296</v>
      </c>
      <c r="H66" s="742"/>
      <c r="I66" s="742"/>
      <c r="J66" s="807"/>
      <c r="K66" s="742"/>
      <c r="L66" s="742"/>
    </row>
    <row r="67" spans="2:17">
      <c r="B67" s="730"/>
      <c r="C67" s="730"/>
      <c r="D67" s="730"/>
      <c r="E67" s="730" t="s">
        <v>86</v>
      </c>
      <c r="F67" s="730" t="s">
        <v>51</v>
      </c>
      <c r="G67" s="730"/>
      <c r="H67" s="742"/>
      <c r="I67" s="742"/>
      <c r="J67" s="807"/>
      <c r="K67" s="742"/>
      <c r="L67" s="742"/>
    </row>
    <row r="68" spans="2:17">
      <c r="B68" s="712" t="s">
        <v>11</v>
      </c>
      <c r="C68" s="712" t="s">
        <v>9</v>
      </c>
      <c r="D68" s="712" t="s">
        <v>10</v>
      </c>
      <c r="E68" s="713" t="s">
        <v>12</v>
      </c>
      <c r="F68" s="732" t="s">
        <v>87</v>
      </c>
      <c r="G68" s="928">
        <f>+'(3) Reposición'!G69*1.12</f>
        <v>0.31581312000000006</v>
      </c>
      <c r="H68" s="742"/>
      <c r="I68" s="701"/>
      <c r="J68" s="701"/>
      <c r="K68" s="701"/>
      <c r="L68" s="701"/>
      <c r="N68" s="504">
        <f>+G68/'(3) Reposición'!G69</f>
        <v>1.1200000000000001</v>
      </c>
      <c r="O68" s="503"/>
      <c r="P68" s="504"/>
      <c r="Q68" s="504"/>
    </row>
    <row r="69" spans="2:17">
      <c r="B69" s="818"/>
      <c r="C69" s="818"/>
      <c r="D69" s="819"/>
      <c r="E69" s="819"/>
      <c r="F69" s="732" t="s">
        <v>88</v>
      </c>
      <c r="G69" s="928">
        <f>+'(3) Reposición'!G70*1.12</f>
        <v>0.35528976000000007</v>
      </c>
      <c r="H69" s="742"/>
      <c r="I69" s="701"/>
      <c r="J69" s="701"/>
      <c r="K69" s="701"/>
      <c r="L69" s="701"/>
      <c r="N69" s="504">
        <f>+G69/'(3) Reposición'!G70</f>
        <v>1.1200000000000001</v>
      </c>
      <c r="O69" s="503"/>
      <c r="P69" s="504"/>
      <c r="Q69" s="504"/>
    </row>
    <row r="70" spans="2:17">
      <c r="B70" s="715"/>
      <c r="C70" s="715"/>
      <c r="D70" s="712" t="s">
        <v>14</v>
      </c>
      <c r="E70" s="713" t="s">
        <v>15</v>
      </c>
      <c r="F70" s="732" t="s">
        <v>87</v>
      </c>
      <c r="G70" s="928">
        <f>+'(3) Reposición'!G71*1.12</f>
        <v>0.35528976000000007</v>
      </c>
      <c r="H70" s="742"/>
      <c r="I70" s="701"/>
      <c r="J70" s="701"/>
      <c r="K70" s="701"/>
      <c r="L70" s="701"/>
      <c r="N70" s="504">
        <f>+G70/'(3) Reposición'!G71</f>
        <v>1.1200000000000001</v>
      </c>
      <c r="O70" s="503"/>
      <c r="P70" s="504"/>
      <c r="Q70" s="503"/>
    </row>
    <row r="71" spans="2:17">
      <c r="B71" s="819"/>
      <c r="C71" s="819"/>
      <c r="D71" s="819"/>
      <c r="E71" s="734"/>
      <c r="F71" s="732" t="s">
        <v>88</v>
      </c>
      <c r="G71" s="928">
        <f>+'(3) Reposición'!G72*1.12</f>
        <v>0.35528976000000007</v>
      </c>
      <c r="H71" s="742"/>
      <c r="I71" s="701"/>
      <c r="J71" s="701"/>
      <c r="K71" s="701"/>
      <c r="L71" s="701"/>
      <c r="N71" s="504">
        <f>+G71/'(3) Reposición'!G72</f>
        <v>1.1200000000000001</v>
      </c>
      <c r="O71" s="503"/>
      <c r="P71" s="504"/>
      <c r="Q71" s="503"/>
    </row>
    <row r="72" spans="2:17">
      <c r="B72" s="712" t="s">
        <v>18</v>
      </c>
      <c r="C72" s="712" t="s">
        <v>16</v>
      </c>
      <c r="D72" s="735" t="s">
        <v>17</v>
      </c>
      <c r="E72" s="736" t="s">
        <v>19</v>
      </c>
      <c r="F72" s="735" t="s">
        <v>60</v>
      </c>
      <c r="G72" s="928">
        <f>+'(3) Reposición'!G73*1.12</f>
        <v>0.61846736000000002</v>
      </c>
      <c r="H72" s="742"/>
      <c r="I72" s="701"/>
      <c r="J72" s="701"/>
      <c r="K72" s="701"/>
      <c r="L72" s="701"/>
      <c r="N72" s="504">
        <f>+G72/'(3) Reposición'!G73</f>
        <v>1.1200000000000001</v>
      </c>
      <c r="O72" s="503"/>
      <c r="P72" s="504"/>
      <c r="Q72" s="503"/>
    </row>
    <row r="73" spans="2:17" ht="12.75" customHeight="1">
      <c r="B73" s="719"/>
      <c r="C73" s="719"/>
      <c r="D73" s="735" t="s">
        <v>21</v>
      </c>
      <c r="E73" s="738" t="s">
        <v>22</v>
      </c>
      <c r="F73" s="735" t="s">
        <v>60</v>
      </c>
      <c r="G73" s="928">
        <f>+'(3) Reposición'!G74*1.12</f>
        <v>0.67110288000000007</v>
      </c>
      <c r="H73" s="742"/>
      <c r="I73" s="701"/>
      <c r="J73" s="701"/>
      <c r="K73" s="701"/>
      <c r="L73" s="701"/>
      <c r="N73" s="504">
        <f>+G73/'(3) Reposición'!G74</f>
        <v>1.1200000000000001</v>
      </c>
      <c r="O73" s="503"/>
      <c r="P73" s="504"/>
      <c r="Q73" s="801"/>
    </row>
    <row r="74" spans="2:17">
      <c r="B74" s="807" t="s">
        <v>281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</row>
    <row r="75" spans="2:17"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7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7" ht="15.75">
      <c r="B77" s="740" t="s">
        <v>423</v>
      </c>
      <c r="C77" s="701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7">
      <c r="B78" s="807"/>
      <c r="C78" s="807"/>
      <c r="D78" s="742"/>
      <c r="E78" s="742"/>
      <c r="F78" s="742"/>
      <c r="G78" s="742"/>
      <c r="H78" s="742"/>
      <c r="I78" s="742"/>
      <c r="J78" s="742"/>
      <c r="K78" s="742"/>
      <c r="L78" s="742"/>
    </row>
    <row r="79" spans="2:17" ht="12.75" customHeight="1">
      <c r="B79" s="707" t="s">
        <v>6</v>
      </c>
      <c r="C79" s="707" t="s">
        <v>3</v>
      </c>
      <c r="D79" s="743" t="s">
        <v>4</v>
      </c>
      <c r="E79" s="707" t="s">
        <v>7</v>
      </c>
      <c r="F79" s="707" t="s">
        <v>49</v>
      </c>
      <c r="G79" s="743" t="s">
        <v>1</v>
      </c>
      <c r="H79" s="707" t="s">
        <v>2</v>
      </c>
      <c r="I79" s="701"/>
      <c r="J79" s="701"/>
      <c r="K79" s="701"/>
      <c r="L79" s="701"/>
    </row>
    <row r="80" spans="2:17" ht="12.75" customHeight="1">
      <c r="B80" s="730"/>
      <c r="C80" s="730"/>
      <c r="D80" s="744"/>
      <c r="E80" s="730" t="s">
        <v>86</v>
      </c>
      <c r="F80" s="730" t="s">
        <v>51</v>
      </c>
      <c r="G80" s="820" t="s">
        <v>280</v>
      </c>
      <c r="H80" s="731" t="s">
        <v>285</v>
      </c>
      <c r="I80" s="701"/>
      <c r="J80" s="701"/>
      <c r="K80" s="701"/>
      <c r="L80" s="701"/>
    </row>
    <row r="81" spans="2:19">
      <c r="B81" s="712" t="s">
        <v>18</v>
      </c>
      <c r="C81" s="712" t="s">
        <v>16</v>
      </c>
      <c r="D81" s="761" t="s">
        <v>17</v>
      </c>
      <c r="E81" s="713" t="s">
        <v>19</v>
      </c>
      <c r="F81" s="714" t="s">
        <v>63</v>
      </c>
      <c r="G81" s="929">
        <f>+'(3) Reposición'!G82*1.12</f>
        <v>0.80269168000000013</v>
      </c>
      <c r="H81" s="929">
        <f>+'(3) Reposición'!H82*1.12</f>
        <v>0.93428048000000008</v>
      </c>
      <c r="I81" s="701"/>
      <c r="J81" s="701"/>
      <c r="K81" s="701"/>
      <c r="L81" s="701"/>
      <c r="N81" s="502">
        <f>+G81/'(3) Reposición'!G82</f>
        <v>1.1200000000000001</v>
      </c>
      <c r="O81" s="502">
        <f>+H81/'(3) Reposición'!H82</f>
        <v>1.1200000000000001</v>
      </c>
    </row>
    <row r="82" spans="2:19">
      <c r="B82" s="715"/>
      <c r="C82" s="715"/>
      <c r="D82" s="812"/>
      <c r="E82" s="717"/>
      <c r="F82" s="714" t="s">
        <v>60</v>
      </c>
      <c r="G82" s="929">
        <f>+'(3) Reposición'!G83*1.12</f>
        <v>0.57899072000000018</v>
      </c>
      <c r="H82" s="929">
        <f>+'(3) Reposición'!H83*1.12</f>
        <v>0.75005616000000008</v>
      </c>
      <c r="I82" s="701"/>
      <c r="J82" s="701"/>
      <c r="K82" s="701"/>
      <c r="L82" s="701"/>
      <c r="N82" s="502">
        <f>+G82/'(3) Reposición'!G83</f>
        <v>1.1200000000000001</v>
      </c>
      <c r="O82" s="502">
        <f>+H82/'(3) Reposición'!H83</f>
        <v>1.1200000000000001</v>
      </c>
    </row>
    <row r="83" spans="2:19">
      <c r="B83" s="715"/>
      <c r="C83" s="715"/>
      <c r="D83" s="812"/>
      <c r="E83" s="717"/>
      <c r="F83" s="714" t="s">
        <v>56</v>
      </c>
      <c r="G83" s="929">
        <f>+'(3) Reposición'!G84*1.12</f>
        <v>0.18422432000000005</v>
      </c>
      <c r="H83" s="929">
        <f>+'(3) Reposición'!H84*1.12</f>
        <v>0.31581312000000006</v>
      </c>
      <c r="I83" s="701"/>
      <c r="J83" s="701"/>
      <c r="K83" s="701"/>
      <c r="L83" s="701"/>
      <c r="N83" s="502">
        <f>+G83/'(3) Reposición'!G84</f>
        <v>1.1200000000000001</v>
      </c>
      <c r="O83" s="502">
        <f>+H83/'(3) Reposición'!H84</f>
        <v>1.1200000000000001</v>
      </c>
    </row>
    <row r="84" spans="2:19">
      <c r="B84" s="715"/>
      <c r="C84" s="715"/>
      <c r="D84" s="812"/>
      <c r="E84" s="717"/>
      <c r="F84" s="714" t="s">
        <v>272</v>
      </c>
      <c r="G84" s="929">
        <f>+'(3) Reposición'!G85*1.12</f>
        <v>0.97375712000000014</v>
      </c>
      <c r="H84" s="929">
        <f>+'(3) Reposición'!H85*1.12</f>
        <v>1.1053459200000002</v>
      </c>
      <c r="I84" s="701"/>
      <c r="J84" s="701"/>
      <c r="K84" s="701"/>
      <c r="L84" s="701"/>
      <c r="N84" s="502">
        <f>+G84/'(3) Reposición'!G85</f>
        <v>1.1200000000000001</v>
      </c>
      <c r="O84" s="502">
        <f>+H84/'(3) Reposición'!H85</f>
        <v>1.1200000000000001</v>
      </c>
    </row>
    <row r="85" spans="2:19">
      <c r="B85" s="715"/>
      <c r="C85" s="715"/>
      <c r="D85" s="813" t="s">
        <v>21</v>
      </c>
      <c r="E85" s="814" t="s">
        <v>22</v>
      </c>
      <c r="F85" s="714" t="s">
        <v>63</v>
      </c>
      <c r="G85" s="929">
        <f>+'(3) Reposición'!G86*1.12</f>
        <v>0.80269168000000013</v>
      </c>
      <c r="H85" s="929">
        <f>+'(3) Reposición'!H86*1.12</f>
        <v>0.93428048000000008</v>
      </c>
      <c r="I85" s="701"/>
      <c r="J85" s="701"/>
      <c r="K85" s="701"/>
      <c r="L85" s="701"/>
      <c r="N85" s="502">
        <f>+G85/'(3) Reposición'!G86</f>
        <v>1.1200000000000001</v>
      </c>
      <c r="O85" s="502">
        <f>+H85/'(3) Reposición'!H86</f>
        <v>1.1200000000000001</v>
      </c>
    </row>
    <row r="86" spans="2:19">
      <c r="B86" s="715"/>
      <c r="C86" s="715"/>
      <c r="D86" s="812"/>
      <c r="E86" s="717"/>
      <c r="F86" s="714" t="s">
        <v>60</v>
      </c>
      <c r="G86" s="929">
        <f>+'(3) Reposición'!G87*1.12</f>
        <v>0.57899072000000018</v>
      </c>
      <c r="H86" s="929">
        <f>+'(3) Reposición'!H87*1.12</f>
        <v>0.75005616000000008</v>
      </c>
      <c r="I86" s="701"/>
      <c r="J86" s="701"/>
      <c r="K86" s="701"/>
      <c r="L86" s="701"/>
      <c r="N86" s="502">
        <f>+G86/'(3) Reposición'!G87</f>
        <v>1.1200000000000001</v>
      </c>
      <c r="O86" s="502">
        <f>+H86/'(3) Reposición'!H87</f>
        <v>1.1200000000000001</v>
      </c>
    </row>
    <row r="87" spans="2:19">
      <c r="B87" s="715"/>
      <c r="C87" s="715"/>
      <c r="D87" s="812"/>
      <c r="E87" s="717"/>
      <c r="F87" s="714" t="s">
        <v>56</v>
      </c>
      <c r="G87" s="929">
        <f>+'(3) Reposición'!G88*1.12</f>
        <v>0.18422432000000005</v>
      </c>
      <c r="H87" s="929">
        <f>+'(3) Reposición'!H88*1.12</f>
        <v>0.31581312000000006</v>
      </c>
      <c r="I87" s="701"/>
      <c r="J87" s="701"/>
      <c r="K87" s="701"/>
      <c r="L87" s="701"/>
      <c r="N87" s="502">
        <f>+G87/'(3) Reposición'!G88</f>
        <v>1.1200000000000001</v>
      </c>
      <c r="O87" s="502">
        <f>+H87/'(3) Reposición'!H88</f>
        <v>1.1200000000000001</v>
      </c>
    </row>
    <row r="88" spans="2:19">
      <c r="B88" s="715"/>
      <c r="C88" s="715"/>
      <c r="D88" s="812"/>
      <c r="E88" s="717"/>
      <c r="F88" s="714" t="s">
        <v>272</v>
      </c>
      <c r="G88" s="929">
        <f>+'(3) Reposición'!G89*1.12</f>
        <v>0.97375712000000014</v>
      </c>
      <c r="H88" s="929">
        <f>+'(3) Reposición'!H89*1.12</f>
        <v>1.1053459200000002</v>
      </c>
      <c r="I88" s="701"/>
      <c r="J88" s="701"/>
      <c r="K88" s="701"/>
      <c r="L88" s="701"/>
      <c r="N88" s="502">
        <f>+G88/'(3) Reposición'!G89</f>
        <v>1.1200000000000001</v>
      </c>
      <c r="O88" s="502">
        <f>+H88/'(3) Reposición'!H89</f>
        <v>1.1200000000000001</v>
      </c>
    </row>
    <row r="89" spans="2:19">
      <c r="B89" s="715"/>
      <c r="C89" s="808" t="s">
        <v>23</v>
      </c>
      <c r="D89" s="815" t="s">
        <v>24</v>
      </c>
      <c r="E89" s="814" t="s">
        <v>25</v>
      </c>
      <c r="F89" s="714" t="s">
        <v>273</v>
      </c>
      <c r="G89" s="929">
        <f>+'(3) Reposición'!G90*1.12</f>
        <v>1.2385318400000003</v>
      </c>
      <c r="H89" s="929">
        <f>+'(3) Reposición'!H90*1.12</f>
        <v>1.4290752000000004</v>
      </c>
      <c r="I89" s="701"/>
      <c r="J89" s="701"/>
      <c r="K89" s="701"/>
      <c r="L89" s="701"/>
      <c r="N89" s="502">
        <f>+G89/'(3) Reposición'!G90</f>
        <v>1.1200000000000001</v>
      </c>
      <c r="O89" s="502">
        <f>+H89/'(3) Reposición'!H90</f>
        <v>1.1200000000000001</v>
      </c>
    </row>
    <row r="90" spans="2:19">
      <c r="B90" s="715"/>
      <c r="C90" s="712" t="s">
        <v>26</v>
      </c>
      <c r="D90" s="815" t="s">
        <v>27</v>
      </c>
      <c r="E90" s="814" t="s">
        <v>28</v>
      </c>
      <c r="F90" s="714" t="s">
        <v>272</v>
      </c>
      <c r="G90" s="929">
        <f>+'(3) Reposición'!G91*1.12</f>
        <v>1.33380352</v>
      </c>
      <c r="H90" s="929">
        <f>+'(3) Reposición'!H91*1.12</f>
        <v>1.5651776000000002</v>
      </c>
      <c r="I90" s="701"/>
      <c r="J90" s="701"/>
      <c r="K90" s="701"/>
      <c r="L90" s="701"/>
      <c r="N90" s="502">
        <f>+G90/'(3) Reposición'!G91</f>
        <v>1.1200000000000001</v>
      </c>
      <c r="O90" s="502">
        <f>+H90/'(3) Reposición'!H91</f>
        <v>1.1200000000000001</v>
      </c>
    </row>
    <row r="91" spans="2:19">
      <c r="B91" s="715"/>
      <c r="C91" s="715"/>
      <c r="D91" s="815" t="s">
        <v>29</v>
      </c>
      <c r="E91" s="814" t="s">
        <v>30</v>
      </c>
      <c r="F91" s="714" t="s">
        <v>272</v>
      </c>
      <c r="G91" s="929"/>
      <c r="H91" s="929">
        <f>+'(3) Reposición'!H92*1.12</f>
        <v>2.02792576</v>
      </c>
      <c r="I91" s="701"/>
      <c r="J91" s="701"/>
      <c r="K91" s="701"/>
      <c r="L91" s="701"/>
      <c r="O91" s="502">
        <f>+H91/'(3) Reposición'!H92</f>
        <v>1.1199999999999999</v>
      </c>
    </row>
    <row r="92" spans="2:19">
      <c r="B92" s="715"/>
      <c r="C92" s="715"/>
      <c r="D92" s="815" t="s">
        <v>31</v>
      </c>
      <c r="E92" s="814" t="s">
        <v>32</v>
      </c>
      <c r="F92" s="714" t="s">
        <v>272</v>
      </c>
      <c r="G92" s="929"/>
      <c r="H92" s="929">
        <f>+'(3) Reposición'!H93*1.12</f>
        <v>2.7628787200000002</v>
      </c>
      <c r="I92" s="701"/>
      <c r="J92" s="701"/>
      <c r="K92" s="701"/>
      <c r="L92" s="701"/>
      <c r="O92" s="502">
        <f>+H92/'(3) Reposición'!H93</f>
        <v>1.1200000000000001</v>
      </c>
    </row>
    <row r="93" spans="2:19">
      <c r="B93" s="719"/>
      <c r="C93" s="719"/>
      <c r="D93" s="816" t="s">
        <v>33</v>
      </c>
      <c r="E93" s="817" t="s">
        <v>34</v>
      </c>
      <c r="F93" s="714" t="s">
        <v>272</v>
      </c>
      <c r="G93" s="929"/>
      <c r="H93" s="929">
        <f>+'(3) Reposición'!H94*1.12</f>
        <v>3.0350835200000006</v>
      </c>
      <c r="I93" s="701"/>
      <c r="J93" s="701"/>
      <c r="K93" s="701"/>
      <c r="L93" s="701"/>
      <c r="O93" s="502">
        <f>+H93/'(3) Reposición'!H94</f>
        <v>1.1200000000000001</v>
      </c>
      <c r="S93" s="802"/>
    </row>
    <row r="94" spans="2:19">
      <c r="B94" s="821" t="s">
        <v>283</v>
      </c>
      <c r="C94" s="716"/>
      <c r="D94" s="716"/>
      <c r="E94" s="822"/>
      <c r="F94" s="823"/>
      <c r="G94" s="824"/>
      <c r="H94" s="824"/>
      <c r="I94" s="701"/>
      <c r="J94" s="701"/>
      <c r="K94" s="701"/>
      <c r="L94" s="701"/>
    </row>
    <row r="95" spans="2:19">
      <c r="B95" s="821" t="s">
        <v>284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9">
      <c r="B96" s="821"/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6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6" ht="15.75">
      <c r="B98" s="740" t="s">
        <v>424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6" ht="12.75" customHeight="1">
      <c r="B99" s="742"/>
      <c r="C99" s="742"/>
      <c r="D99" s="742"/>
      <c r="E99" s="742"/>
      <c r="F99" s="742"/>
      <c r="G99" s="742"/>
      <c r="H99" s="742"/>
      <c r="I99" s="742"/>
      <c r="J99" s="807"/>
      <c r="K99" s="742"/>
      <c r="L99" s="742"/>
    </row>
    <row r="100" spans="2:16">
      <c r="B100" s="707" t="s">
        <v>6</v>
      </c>
      <c r="C100" s="707" t="s">
        <v>3</v>
      </c>
      <c r="D100" s="707" t="s">
        <v>4</v>
      </c>
      <c r="E100" s="707" t="s">
        <v>7</v>
      </c>
      <c r="F100" s="707" t="s">
        <v>49</v>
      </c>
      <c r="G100" s="707" t="s">
        <v>296</v>
      </c>
      <c r="H100" s="742"/>
      <c r="I100" s="742"/>
      <c r="J100" s="807"/>
      <c r="K100" s="742"/>
      <c r="L100" s="742"/>
    </row>
    <row r="101" spans="2:16">
      <c r="B101" s="730"/>
      <c r="C101" s="730"/>
      <c r="D101" s="730"/>
      <c r="E101" s="730" t="s">
        <v>86</v>
      </c>
      <c r="F101" s="730" t="s">
        <v>51</v>
      </c>
      <c r="G101" s="730"/>
      <c r="H101" s="742"/>
      <c r="I101" s="742"/>
      <c r="J101" s="807"/>
      <c r="K101" s="742"/>
      <c r="L101" s="742"/>
    </row>
    <row r="102" spans="2:16">
      <c r="B102" s="712" t="s">
        <v>18</v>
      </c>
      <c r="C102" s="712" t="s">
        <v>16</v>
      </c>
      <c r="D102" s="735" t="s">
        <v>17</v>
      </c>
      <c r="E102" s="736" t="s">
        <v>19</v>
      </c>
      <c r="F102" s="735" t="s">
        <v>60</v>
      </c>
      <c r="G102" s="928">
        <f>+'(3) Reposición'!G103*1.12</f>
        <v>0.61846736000000002</v>
      </c>
      <c r="H102" s="742"/>
      <c r="I102" s="742"/>
      <c r="J102" s="701"/>
      <c r="K102" s="701"/>
      <c r="L102" s="701"/>
      <c r="N102" s="503">
        <f>+G102/'(3) Reposición'!G103</f>
        <v>1.1200000000000001</v>
      </c>
      <c r="O102" s="504"/>
      <c r="P102" s="504"/>
    </row>
    <row r="103" spans="2:16">
      <c r="B103" s="719"/>
      <c r="C103" s="719"/>
      <c r="D103" s="735" t="s">
        <v>21</v>
      </c>
      <c r="E103" s="738" t="s">
        <v>22</v>
      </c>
      <c r="F103" s="735" t="s">
        <v>60</v>
      </c>
      <c r="G103" s="928">
        <f>+'(3) Reposición'!G104*1.12</f>
        <v>0.67110288000000007</v>
      </c>
      <c r="H103" s="742"/>
      <c r="I103" s="742"/>
      <c r="J103" s="701"/>
      <c r="K103" s="701"/>
      <c r="L103" s="701"/>
      <c r="N103" s="503">
        <f>+G103/'(3) Reposición'!G104</f>
        <v>1.1200000000000001</v>
      </c>
      <c r="O103" s="504"/>
      <c r="P103" s="803"/>
    </row>
    <row r="104" spans="2:16">
      <c r="B104" s="701" t="s">
        <v>281</v>
      </c>
      <c r="C104" s="701"/>
      <c r="D104" s="701"/>
      <c r="E104" s="701"/>
      <c r="F104" s="701"/>
      <c r="G104" s="742"/>
      <c r="H104" s="742"/>
      <c r="I104" s="742"/>
      <c r="J104" s="701"/>
      <c r="K104" s="701"/>
      <c r="L104" s="701"/>
    </row>
    <row r="105" spans="2:16">
      <c r="B105" s="701"/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6">
      <c r="B106" s="701"/>
      <c r="C106" s="701"/>
      <c r="D106" s="701"/>
      <c r="E106" s="701"/>
      <c r="F106" s="701"/>
      <c r="G106" s="701"/>
      <c r="H106" s="701"/>
      <c r="I106" s="701"/>
      <c r="J106" s="701"/>
      <c r="K106" s="701"/>
      <c r="L106" s="701"/>
    </row>
    <row r="107" spans="2:16" ht="15.75">
      <c r="B107" s="740" t="s">
        <v>425</v>
      </c>
      <c r="C107" s="825"/>
      <c r="D107" s="825"/>
      <c r="E107" s="825"/>
      <c r="F107" s="825"/>
      <c r="G107" s="825"/>
      <c r="H107" s="825"/>
      <c r="I107" s="701"/>
      <c r="J107" s="701"/>
      <c r="K107" s="701"/>
      <c r="L107" s="701"/>
    </row>
    <row r="108" spans="2:16">
      <c r="B108" s="825"/>
      <c r="C108" s="825"/>
      <c r="D108" s="742"/>
      <c r="E108" s="742"/>
      <c r="F108" s="742"/>
      <c r="G108" s="742"/>
      <c r="H108" s="742"/>
      <c r="I108" s="701"/>
      <c r="J108" s="701"/>
      <c r="K108" s="701"/>
      <c r="L108" s="701"/>
    </row>
    <row r="109" spans="2:16">
      <c r="B109" s="707" t="s">
        <v>6</v>
      </c>
      <c r="C109" s="707" t="s">
        <v>3</v>
      </c>
      <c r="D109" s="743" t="s">
        <v>4</v>
      </c>
      <c r="E109" s="707" t="s">
        <v>7</v>
      </c>
      <c r="F109" s="707" t="s">
        <v>49</v>
      </c>
      <c r="G109" s="743" t="s">
        <v>1</v>
      </c>
      <c r="H109" s="707" t="s">
        <v>2</v>
      </c>
      <c r="I109" s="701"/>
      <c r="J109" s="701"/>
      <c r="K109" s="701"/>
      <c r="L109" s="701"/>
    </row>
    <row r="110" spans="2:16">
      <c r="B110" s="730"/>
      <c r="C110" s="730"/>
      <c r="D110" s="744"/>
      <c r="E110" s="730" t="s">
        <v>86</v>
      </c>
      <c r="F110" s="730" t="s">
        <v>51</v>
      </c>
      <c r="G110" s="745" t="s">
        <v>274</v>
      </c>
      <c r="H110" s="711" t="s">
        <v>275</v>
      </c>
      <c r="I110" s="701"/>
      <c r="J110" s="701"/>
      <c r="K110" s="701"/>
      <c r="L110" s="701"/>
    </row>
    <row r="111" spans="2:16">
      <c r="B111" s="712" t="s">
        <v>11</v>
      </c>
      <c r="C111" s="746" t="s">
        <v>9</v>
      </c>
      <c r="D111" s="747" t="s">
        <v>10</v>
      </c>
      <c r="E111" s="713" t="s">
        <v>12</v>
      </c>
      <c r="F111" s="714" t="s">
        <v>149</v>
      </c>
      <c r="G111" s="929">
        <f>+'(3) Reposición'!G112*1.12</f>
        <v>1.1053459200000002</v>
      </c>
      <c r="H111" s="929">
        <f>+'(3) Reposición'!H112*1.12</f>
        <v>1.2500936</v>
      </c>
      <c r="I111" s="701"/>
      <c r="J111" s="701"/>
      <c r="K111" s="701"/>
      <c r="L111" s="701"/>
      <c r="N111" s="502">
        <f>+G111/'(3) Reposición'!G112</f>
        <v>1.1200000000000001</v>
      </c>
      <c r="O111" s="502">
        <f>+H111/'(3) Reposición'!H112</f>
        <v>1.1200000000000001</v>
      </c>
    </row>
    <row r="112" spans="2:16">
      <c r="B112" s="715"/>
      <c r="C112" s="748"/>
      <c r="D112" s="749"/>
      <c r="E112" s="717"/>
      <c r="F112" s="714" t="s">
        <v>288</v>
      </c>
      <c r="G112" s="929">
        <f>+'(3) Reposición'!G113*1.12</f>
        <v>1.1053459200000002</v>
      </c>
      <c r="H112" s="929"/>
      <c r="I112" s="701"/>
      <c r="J112" s="701"/>
      <c r="K112" s="701"/>
      <c r="L112" s="701"/>
      <c r="N112" s="502">
        <f>+G112/'(3) Reposición'!G113</f>
        <v>1.1200000000000001</v>
      </c>
      <c r="O112" s="502" t="e">
        <f>+H112/'(3) Reposición'!H113</f>
        <v>#DIV/0!</v>
      </c>
    </row>
    <row r="113" spans="2:19">
      <c r="B113" s="715"/>
      <c r="C113" s="748"/>
      <c r="D113" s="749"/>
      <c r="E113" s="717"/>
      <c r="F113" s="714" t="s">
        <v>150</v>
      </c>
      <c r="G113" s="929">
        <f>+'(3) Reposición'!G114*1.12</f>
        <v>1.7369721600000003</v>
      </c>
      <c r="H113" s="929">
        <f>+'(3) Reposición'!H114*1.12</f>
        <v>1.7764488000000003</v>
      </c>
      <c r="I113" s="701"/>
      <c r="J113" s="701"/>
      <c r="K113" s="701"/>
      <c r="L113" s="701"/>
      <c r="N113" s="502">
        <f>+G113/'(3) Reposición'!G114</f>
        <v>1.1200000000000001</v>
      </c>
      <c r="O113" s="502">
        <f>+H113/'(3) Reposición'!H114</f>
        <v>1.1200000000000001</v>
      </c>
    </row>
    <row r="114" spans="2:19">
      <c r="B114" s="715"/>
      <c r="C114" s="748"/>
      <c r="D114" s="749"/>
      <c r="E114" s="717"/>
      <c r="F114" s="714" t="s">
        <v>289</v>
      </c>
      <c r="G114" s="929">
        <f>+'(3) Reposición'!G115*1.12</f>
        <v>1.7764488000000003</v>
      </c>
      <c r="H114" s="929"/>
      <c r="I114" s="701"/>
      <c r="J114" s="701"/>
      <c r="K114" s="701"/>
      <c r="L114" s="701"/>
      <c r="N114" s="502">
        <f>+G114/'(3) Reposición'!G115</f>
        <v>1.1200000000000001</v>
      </c>
      <c r="O114" s="502" t="e">
        <f>+H114/'(3) Reposición'!H115</f>
        <v>#DIV/0!</v>
      </c>
    </row>
    <row r="115" spans="2:19">
      <c r="B115" s="715"/>
      <c r="C115" s="748"/>
      <c r="D115" s="747" t="s">
        <v>14</v>
      </c>
      <c r="E115" s="713" t="s">
        <v>15</v>
      </c>
      <c r="F115" s="714" t="s">
        <v>149</v>
      </c>
      <c r="G115" s="929">
        <f>+'(3) Reposición'!G116*1.12</f>
        <v>1.1053459200000002</v>
      </c>
      <c r="H115" s="929">
        <f>+'(3) Reposición'!H116*1.12</f>
        <v>1.2500936</v>
      </c>
      <c r="I115" s="701"/>
      <c r="J115" s="701"/>
      <c r="K115" s="701"/>
      <c r="L115" s="701"/>
      <c r="N115" s="502">
        <f>+G115/'(3) Reposición'!G116</f>
        <v>1.1200000000000001</v>
      </c>
      <c r="O115" s="502">
        <f>+H115/'(3) Reposición'!H116</f>
        <v>1.1200000000000001</v>
      </c>
    </row>
    <row r="116" spans="2:19">
      <c r="B116" s="719"/>
      <c r="C116" s="750"/>
      <c r="D116" s="751"/>
      <c r="E116" s="734"/>
      <c r="F116" s="714" t="s">
        <v>150</v>
      </c>
      <c r="G116" s="929">
        <f>+'(3) Reposición'!G117*1.12</f>
        <v>1.7369721600000003</v>
      </c>
      <c r="H116" s="929">
        <f>+'(3) Reposición'!H117*1.12</f>
        <v>1.7764488000000003</v>
      </c>
      <c r="I116" s="701"/>
      <c r="J116" s="701"/>
      <c r="K116" s="701"/>
      <c r="L116" s="701"/>
      <c r="N116" s="502">
        <f>+G116/'(3) Reposición'!G117</f>
        <v>1.1200000000000001</v>
      </c>
      <c r="O116" s="502">
        <f>+H116/'(3) Reposición'!H117</f>
        <v>1.1200000000000001</v>
      </c>
      <c r="S116" s="799"/>
    </row>
    <row r="117" spans="2:19">
      <c r="B117" s="825" t="s">
        <v>276</v>
      </c>
      <c r="C117" s="825"/>
      <c r="D117" s="825"/>
      <c r="E117" s="825"/>
      <c r="F117" s="825"/>
      <c r="G117" s="825"/>
      <c r="H117" s="825"/>
      <c r="I117" s="701"/>
      <c r="J117" s="701"/>
      <c r="K117" s="701"/>
      <c r="L117" s="701"/>
    </row>
    <row r="118" spans="2:19">
      <c r="B118" s="742" t="s">
        <v>277</v>
      </c>
      <c r="C118" s="825"/>
      <c r="D118" s="742"/>
      <c r="E118" s="742"/>
      <c r="F118" s="742"/>
      <c r="G118" s="742"/>
      <c r="H118" s="825"/>
      <c r="I118" s="701"/>
      <c r="J118" s="701"/>
      <c r="K118" s="701"/>
      <c r="L118" s="701"/>
    </row>
    <row r="119" spans="2:19">
      <c r="B119" s="701" t="s">
        <v>278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2:19"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9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9" ht="15.75">
      <c r="B122" s="740" t="s">
        <v>426</v>
      </c>
      <c r="C122" s="701"/>
      <c r="D122" s="742"/>
      <c r="E122" s="742"/>
      <c r="F122" s="742"/>
      <c r="G122" s="742"/>
      <c r="H122" s="742"/>
      <c r="I122" s="742"/>
      <c r="J122" s="742"/>
      <c r="K122" s="742"/>
      <c r="L122" s="742"/>
    </row>
    <row r="123" spans="2:19">
      <c r="B123" s="742"/>
      <c r="C123" s="742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9">
      <c r="B124" s="742"/>
      <c r="C124" s="742"/>
      <c r="D124" s="742"/>
      <c r="E124" s="742"/>
      <c r="F124" s="742"/>
      <c r="G124" s="754" t="s">
        <v>98</v>
      </c>
      <c r="H124" s="755"/>
      <c r="I124" s="756" t="s">
        <v>99</v>
      </c>
      <c r="J124" s="755"/>
      <c r="K124" s="756" t="s">
        <v>245</v>
      </c>
      <c r="L124" s="755"/>
    </row>
    <row r="125" spans="2:19">
      <c r="B125" s="707" t="s">
        <v>6</v>
      </c>
      <c r="C125" s="707" t="s">
        <v>3</v>
      </c>
      <c r="D125" s="743" t="s">
        <v>4</v>
      </c>
      <c r="E125" s="708" t="s">
        <v>7</v>
      </c>
      <c r="F125" s="743" t="s">
        <v>49</v>
      </c>
      <c r="G125" s="707" t="s">
        <v>35</v>
      </c>
      <c r="H125" s="707" t="s">
        <v>36</v>
      </c>
      <c r="I125" s="707" t="s">
        <v>35</v>
      </c>
      <c r="J125" s="707" t="s">
        <v>36</v>
      </c>
      <c r="K125" s="707" t="s">
        <v>35</v>
      </c>
      <c r="L125" s="707" t="s">
        <v>36</v>
      </c>
    </row>
    <row r="126" spans="2:19">
      <c r="B126" s="826"/>
      <c r="C126" s="827"/>
      <c r="D126" s="828"/>
      <c r="E126" s="829" t="s">
        <v>86</v>
      </c>
      <c r="F126" s="830" t="s">
        <v>51</v>
      </c>
      <c r="G126" s="941"/>
      <c r="H126" s="941"/>
      <c r="I126" s="941"/>
      <c r="J126" s="941"/>
      <c r="K126" s="941"/>
      <c r="L126" s="941"/>
    </row>
    <row r="127" spans="2:19">
      <c r="B127" s="712" t="s">
        <v>18</v>
      </c>
      <c r="C127" s="712" t="s">
        <v>37</v>
      </c>
      <c r="D127" s="831" t="s">
        <v>38</v>
      </c>
      <c r="E127" s="713" t="s">
        <v>39</v>
      </c>
      <c r="F127" s="732" t="s">
        <v>291</v>
      </c>
      <c r="G127" s="929">
        <f>+'(3) Reposición'!G128*1.12</f>
        <v>7.4424167999999993</v>
      </c>
      <c r="H127" s="929">
        <f>+'(3) Reposición'!H128*1.12</f>
        <v>16.678646879999999</v>
      </c>
      <c r="I127" s="929">
        <f>+'(3) Reposición'!I128*1.12</f>
        <v>8.2947961599999989</v>
      </c>
      <c r="J127" s="929">
        <f>+'(3) Reposición'!J128*1.12</f>
        <v>19.172174559999998</v>
      </c>
      <c r="K127" s="929">
        <f>+'(3) Reposición'!K128*1.12</f>
        <v>9.1090092800000004</v>
      </c>
      <c r="L127" s="929">
        <f>+'(3) Reposición'!L128*1.12</f>
        <v>21.284039840000002</v>
      </c>
      <c r="N127" s="502">
        <f>+G127/'(3) Reposición'!G128</f>
        <v>1.1200000000000001</v>
      </c>
      <c r="O127" s="502">
        <f>+H127/'(3) Reposición'!H128</f>
        <v>1.1200000000000001</v>
      </c>
      <c r="P127" s="502">
        <f>+I127/'(3) Reposición'!I128</f>
        <v>1.1200000000000001</v>
      </c>
      <c r="Q127" s="502">
        <f>+J127/'(3) Reposición'!J128</f>
        <v>1.1200000000000001</v>
      </c>
      <c r="R127" s="502">
        <f>+K127/'(3) Reposición'!K128</f>
        <v>1.1200000000000001</v>
      </c>
      <c r="S127" s="502">
        <f>+L127/'(3) Reposición'!L128</f>
        <v>1.1200000000000001</v>
      </c>
    </row>
    <row r="128" spans="2:19">
      <c r="B128" s="715"/>
      <c r="C128" s="715"/>
      <c r="D128" s="831" t="s">
        <v>41</v>
      </c>
      <c r="E128" s="713" t="s">
        <v>42</v>
      </c>
      <c r="F128" s="732" t="s">
        <v>291</v>
      </c>
      <c r="G128" s="929">
        <f>+'(3) Reposición'!G129*1.12</f>
        <v>8.8545676800000006</v>
      </c>
      <c r="H128" s="929">
        <f>+'(3) Reposición'!H129*1.12</f>
        <v>15.953488319999998</v>
      </c>
      <c r="I128" s="929">
        <f>+'(3) Reposición'!I129*1.12</f>
        <v>8.3456844799999992</v>
      </c>
      <c r="J128" s="929">
        <f>+'(3) Reposición'!J129*1.12</f>
        <v>18.23074064</v>
      </c>
      <c r="K128" s="929">
        <f>+'(3) Reposición'!K129*1.12</f>
        <v>9.1090092800000004</v>
      </c>
      <c r="L128" s="929">
        <f>+'(3) Reposición'!L129*1.12</f>
        <v>21.284039840000002</v>
      </c>
      <c r="N128" s="502">
        <f>+G128/'(3) Reposición'!G129</f>
        <v>1.1200000000000001</v>
      </c>
      <c r="O128" s="502">
        <f>+H128/'(3) Reposición'!H129</f>
        <v>1.1200000000000001</v>
      </c>
      <c r="P128" s="502">
        <f>+I128/'(3) Reposición'!I129</f>
        <v>1.1200000000000001</v>
      </c>
      <c r="Q128" s="502">
        <f>+J128/'(3) Reposición'!J129</f>
        <v>1.1200000000000001</v>
      </c>
      <c r="R128" s="502">
        <f>+K128/'(3) Reposición'!K129</f>
        <v>1.1200000000000001</v>
      </c>
      <c r="S128" s="502">
        <f>+L128/'(3) Reposición'!L129</f>
        <v>1.1200000000000001</v>
      </c>
    </row>
    <row r="129" spans="2:26">
      <c r="B129" s="715"/>
      <c r="C129" s="715"/>
      <c r="D129" s="831" t="s">
        <v>43</v>
      </c>
      <c r="E129" s="713" t="s">
        <v>44</v>
      </c>
      <c r="F129" s="732" t="s">
        <v>291</v>
      </c>
      <c r="G129" s="929">
        <f>+'(3) Reposición'!G130*1.12</f>
        <v>8.2947961599999989</v>
      </c>
      <c r="H129" s="929">
        <f>+'(3) Reposición'!H130*1.12</f>
        <v>15.68632464</v>
      </c>
      <c r="I129" s="929">
        <f>+'(3) Reposición'!I130*1.12</f>
        <v>8.4729052800000009</v>
      </c>
      <c r="J129" s="929">
        <f>+'(3) Reposición'!J130*1.12</f>
        <v>17.88724448</v>
      </c>
      <c r="K129" s="929">
        <f>+'(3) Reposición'!K130*1.12</f>
        <v>9.4143392000000006</v>
      </c>
      <c r="L129" s="929">
        <f>+'(3) Reposición'!L130*1.12</f>
        <v>22.390860800000002</v>
      </c>
      <c r="N129" s="502">
        <f>+G129/'(3) Reposición'!G130</f>
        <v>1.1200000000000001</v>
      </c>
      <c r="O129" s="502">
        <f>+H129/'(3) Reposición'!H130</f>
        <v>1.1200000000000001</v>
      </c>
      <c r="P129" s="502">
        <f>+I129/'(3) Reposición'!I130</f>
        <v>1.1200000000000001</v>
      </c>
      <c r="Q129" s="502">
        <f>+J129/'(3) Reposición'!J130</f>
        <v>1.1200000000000001</v>
      </c>
      <c r="R129" s="502">
        <f>+K129/'(3) Reposición'!K130</f>
        <v>1.1200000000000001</v>
      </c>
      <c r="S129" s="502">
        <f>+L129/'(3) Reposición'!L130</f>
        <v>1.1200000000000001</v>
      </c>
    </row>
    <row r="130" spans="2:26">
      <c r="B130" s="715"/>
      <c r="C130" s="715"/>
      <c r="D130" s="831" t="s">
        <v>45</v>
      </c>
      <c r="E130" s="713" t="s">
        <v>46</v>
      </c>
      <c r="F130" s="732" t="s">
        <v>291</v>
      </c>
      <c r="G130" s="929">
        <f>+'(3) Reposición'!G131*1.12</f>
        <v>8.4220169600000006</v>
      </c>
      <c r="H130" s="929">
        <f>+'(3) Reposición'!H131*1.12</f>
        <v>15.3937168</v>
      </c>
      <c r="I130" s="929">
        <f>+'(3) Reposición'!I131*1.12</f>
        <v>8.4729052800000009</v>
      </c>
      <c r="J130" s="929">
        <f>+'(3) Reposición'!J131*1.12</f>
        <v>17.88724448</v>
      </c>
      <c r="K130" s="929">
        <f>+'(3) Reposición'!K131*1.12</f>
        <v>9.5415600000000005</v>
      </c>
      <c r="L130" s="929">
        <f>+'(3) Reposición'!L131*1.12</f>
        <v>22.136419199999999</v>
      </c>
      <c r="N130" s="502">
        <f>+G130/'(3) Reposición'!G131</f>
        <v>1.1200000000000001</v>
      </c>
      <c r="O130" s="502">
        <f>+H130/'(3) Reposición'!H131</f>
        <v>1.1200000000000001</v>
      </c>
      <c r="P130" s="502">
        <f>+I130/'(3) Reposición'!I131</f>
        <v>1.1200000000000001</v>
      </c>
      <c r="Q130" s="502">
        <f>+J130/'(3) Reposición'!J131</f>
        <v>1.1200000000000001</v>
      </c>
      <c r="R130" s="502">
        <f>+K130/'(3) Reposición'!K131</f>
        <v>1.1200000000000001</v>
      </c>
      <c r="S130" s="502">
        <f>+L130/'(3) Reposición'!L131</f>
        <v>1.1200000000000001</v>
      </c>
    </row>
    <row r="131" spans="2:26">
      <c r="B131" s="719"/>
      <c r="C131" s="826"/>
      <c r="D131" s="832" t="s">
        <v>177</v>
      </c>
      <c r="E131" s="738" t="s">
        <v>176</v>
      </c>
      <c r="F131" s="732" t="s">
        <v>291</v>
      </c>
      <c r="G131" s="929">
        <f>+'(3) Reposición'!G132*1.12</f>
        <v>9.5924483200000008</v>
      </c>
      <c r="H131" s="929">
        <f>+'(3) Reposición'!H132*1.12</f>
        <v>15.648158400000002</v>
      </c>
      <c r="I131" s="929">
        <f>+'(3) Reposición'!I132*1.12</f>
        <v>8.9436222399999998</v>
      </c>
      <c r="J131" s="929">
        <f>+'(3) Reposición'!J132*1.12</f>
        <v>17.76002368</v>
      </c>
      <c r="K131" s="929">
        <f>+'(3) Reposición'!K132*1.12</f>
        <v>10.10133152</v>
      </c>
      <c r="L131" s="929">
        <f>+'(3) Reposición'!L132*1.12</f>
        <v>21.411260639999998</v>
      </c>
      <c r="N131" s="502">
        <f>+G131/'(3) Reposición'!G132</f>
        <v>1.1200000000000001</v>
      </c>
      <c r="O131" s="502">
        <f>+H131/'(3) Reposición'!H132</f>
        <v>1.1200000000000001</v>
      </c>
      <c r="P131" s="502">
        <f>+I131/'(3) Reposición'!I132</f>
        <v>1.1200000000000001</v>
      </c>
      <c r="Q131" s="502">
        <f>+J131/'(3) Reposición'!J132</f>
        <v>1.1200000000000001</v>
      </c>
      <c r="R131" s="502">
        <f>+K131/'(3) Reposición'!K132</f>
        <v>1.1200000000000001</v>
      </c>
      <c r="S131" s="502">
        <f>+L131/'(3) Reposición'!L132</f>
        <v>1.1200000000000001</v>
      </c>
      <c r="Z131" s="802"/>
    </row>
    <row r="132" spans="2:26">
      <c r="B132" s="701"/>
      <c r="C132" s="701"/>
      <c r="D132" s="701"/>
      <c r="E132" s="701"/>
      <c r="F132" s="701"/>
      <c r="G132" s="701"/>
      <c r="H132" s="701"/>
      <c r="I132" s="701"/>
      <c r="J132" s="701"/>
      <c r="K132" s="701"/>
      <c r="L132" s="701"/>
    </row>
  </sheetData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ageMargins left="0.74803149606299213" right="0.74803149606299213" top="0.98425196850393704" bottom="0.98425196850393704" header="0.39370078740157483" footer="0.39370078740157483"/>
  <pageSetup scale="64" fitToHeight="0" orientation="portrait" r:id="rId1"/>
  <headerFooter alignWithMargins="0"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7" tint="0.59999389629810485"/>
    <pageSetUpPr fitToPage="1"/>
  </sheetPr>
  <dimension ref="B1:BS110"/>
  <sheetViews>
    <sheetView showGridLines="0" zoomScale="85" zoomScaleNormal="85" workbookViewId="0">
      <selection activeCell="J11" sqref="J11"/>
    </sheetView>
  </sheetViews>
  <sheetFormatPr baseColWidth="10" defaultColWidth="11.42578125" defaultRowHeight="12.75"/>
  <cols>
    <col min="1" max="1" width="1.28515625" style="836" customWidth="1"/>
    <col min="2" max="2" width="12.28515625" style="834" customWidth="1"/>
    <col min="3" max="3" width="8.85546875" style="834" customWidth="1"/>
    <col min="4" max="4" width="8.5703125" style="834" customWidth="1"/>
    <col min="5" max="5" width="21.28515625" style="834" customWidth="1"/>
    <col min="6" max="6" width="20.28515625" style="834" customWidth="1"/>
    <col min="7" max="7" width="10" style="834" customWidth="1"/>
    <col min="8" max="8" width="10.7109375" style="834" bestFit="1" customWidth="1"/>
    <col min="9" max="9" width="11.42578125" style="834" customWidth="1"/>
    <col min="10" max="10" width="10.7109375" style="834" bestFit="1" customWidth="1"/>
    <col min="11" max="11" width="11.140625" style="834" customWidth="1"/>
    <col min="12" max="12" width="10.7109375" style="834" bestFit="1" customWidth="1"/>
    <col min="13" max="13" width="9.140625" style="834" customWidth="1"/>
    <col min="14" max="14" width="15.5703125" style="834" customWidth="1"/>
    <col min="15" max="15" width="14.140625" style="834" customWidth="1"/>
    <col min="16" max="16" width="10.7109375" style="834" bestFit="1" customWidth="1"/>
    <col min="17" max="17" width="2.5703125" style="834" customWidth="1"/>
    <col min="18" max="61" width="11.42578125" style="834" hidden="1" customWidth="1"/>
    <col min="62" max="62" width="1.5703125" style="834" customWidth="1"/>
    <col min="63" max="63" width="6.7109375" style="836" customWidth="1"/>
    <col min="64" max="64" width="15.140625" style="836" customWidth="1"/>
    <col min="65" max="65" width="19.140625" style="836" customWidth="1"/>
    <col min="66" max="66" width="11.42578125" style="836"/>
    <col min="67" max="67" width="15.85546875" style="836" customWidth="1"/>
    <col min="68" max="68" width="12.85546875" style="836" customWidth="1"/>
    <col min="69" max="69" width="52.7109375" style="836" customWidth="1"/>
    <col min="70" max="70" width="24.85546875" style="836" bestFit="1" customWidth="1"/>
    <col min="71" max="71" width="9.140625" style="836" customWidth="1"/>
    <col min="72" max="16384" width="11.42578125" style="836"/>
  </cols>
  <sheetData>
    <row r="1" spans="2:71">
      <c r="B1" s="833"/>
      <c r="BK1" s="835"/>
      <c r="BL1" s="835"/>
    </row>
    <row r="2" spans="2:71" ht="21">
      <c r="B2" s="587" t="s">
        <v>409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835"/>
      <c r="BL2" s="835"/>
    </row>
    <row r="3" spans="2:71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835"/>
      <c r="BL3" s="835"/>
    </row>
    <row r="4" spans="2:71" ht="18.75">
      <c r="B4" s="588" t="str">
        <f>+Factores!A2</f>
        <v>Vigente a partir del 04/Abr/2023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835"/>
      <c r="BL4" s="835"/>
    </row>
    <row r="5" spans="2:71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71" ht="15.75">
      <c r="B6" s="740" t="s">
        <v>306</v>
      </c>
      <c r="C6" s="837"/>
      <c r="D6" s="742"/>
      <c r="E6" s="742"/>
      <c r="F6" s="742"/>
      <c r="G6" s="742"/>
      <c r="H6" s="742"/>
      <c r="I6" s="742"/>
      <c r="J6" s="837"/>
      <c r="K6" s="837"/>
      <c r="L6" s="837"/>
      <c r="M6" s="837"/>
      <c r="N6" s="837"/>
      <c r="O6" s="837"/>
      <c r="P6" s="837"/>
    </row>
    <row r="7" spans="2:71">
      <c r="B7" s="837"/>
      <c r="C7" s="837"/>
      <c r="D7" s="837"/>
      <c r="E7" s="837"/>
      <c r="F7" s="837"/>
      <c r="G7" s="837"/>
      <c r="H7" s="837"/>
      <c r="I7" s="1061" t="s">
        <v>307</v>
      </c>
      <c r="J7" s="1062"/>
      <c r="K7" s="1061" t="s">
        <v>308</v>
      </c>
      <c r="L7" s="1062"/>
      <c r="M7" s="1061" t="s">
        <v>309</v>
      </c>
      <c r="N7" s="1062"/>
      <c r="O7" s="1061" t="s">
        <v>310</v>
      </c>
      <c r="P7" s="1062"/>
      <c r="BK7" s="838" t="s">
        <v>3</v>
      </c>
      <c r="BL7" s="838" t="s">
        <v>4</v>
      </c>
      <c r="BM7" s="838" t="s">
        <v>5</v>
      </c>
      <c r="BN7" s="838" t="s">
        <v>6</v>
      </c>
      <c r="BO7" s="838" t="s">
        <v>7</v>
      </c>
      <c r="BP7" s="838" t="s">
        <v>47</v>
      </c>
      <c r="BQ7" s="838" t="s">
        <v>48</v>
      </c>
      <c r="BR7" s="838" t="s">
        <v>49</v>
      </c>
      <c r="BS7" s="839" t="s">
        <v>93</v>
      </c>
    </row>
    <row r="8" spans="2:71"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7" t="s">
        <v>1</v>
      </c>
      <c r="J8" s="707" t="s">
        <v>2</v>
      </c>
      <c r="K8" s="707" t="s">
        <v>1</v>
      </c>
      <c r="L8" s="707" t="s">
        <v>2</v>
      </c>
      <c r="M8" s="707" t="s">
        <v>1</v>
      </c>
      <c r="N8" s="707" t="s">
        <v>2</v>
      </c>
      <c r="O8" s="707" t="s">
        <v>1</v>
      </c>
      <c r="P8" s="707" t="s">
        <v>2</v>
      </c>
      <c r="BK8" s="840"/>
      <c r="BL8" s="840"/>
      <c r="BM8" s="840" t="s">
        <v>8</v>
      </c>
      <c r="BN8" s="840"/>
      <c r="BO8" s="840" t="s">
        <v>86</v>
      </c>
      <c r="BP8" s="840"/>
      <c r="BQ8" s="840"/>
      <c r="BR8" s="840" t="s">
        <v>51</v>
      </c>
      <c r="BS8" s="841" t="s">
        <v>129</v>
      </c>
    </row>
    <row r="9" spans="2:71"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11" t="s">
        <v>274</v>
      </c>
      <c r="J9" s="709" t="s">
        <v>275</v>
      </c>
      <c r="K9" s="711" t="s">
        <v>274</v>
      </c>
      <c r="L9" s="709" t="s">
        <v>275</v>
      </c>
      <c r="M9" s="711" t="s">
        <v>274</v>
      </c>
      <c r="N9" s="709" t="s">
        <v>275</v>
      </c>
      <c r="O9" s="711" t="s">
        <v>274</v>
      </c>
      <c r="P9" s="709" t="s">
        <v>275</v>
      </c>
      <c r="BK9" s="842" t="s">
        <v>9</v>
      </c>
      <c r="BL9" s="843" t="s">
        <v>52</v>
      </c>
      <c r="BM9" s="842" t="s">
        <v>53</v>
      </c>
      <c r="BN9" s="844" t="s">
        <v>11</v>
      </c>
      <c r="BO9" s="845" t="s">
        <v>19</v>
      </c>
      <c r="BP9" s="842" t="s">
        <v>54</v>
      </c>
      <c r="BQ9" s="846" t="s">
        <v>55</v>
      </c>
      <c r="BR9" s="846" t="s">
        <v>56</v>
      </c>
      <c r="BS9" s="847">
        <f>'Resolución 137-2019-OS_CD'!AA271*Factores!$B$17</f>
        <v>0.67584</v>
      </c>
    </row>
    <row r="10" spans="2:71">
      <c r="B10" s="712" t="s">
        <v>11</v>
      </c>
      <c r="C10" s="722" t="s">
        <v>9</v>
      </c>
      <c r="D10" s="712" t="s">
        <v>10</v>
      </c>
      <c r="E10" s="713" t="s">
        <v>12</v>
      </c>
      <c r="F10" s="714" t="s">
        <v>63</v>
      </c>
      <c r="G10" s="929">
        <f>'Resolución 137-2019-OS_CD'!G272*Factores!$B$17</f>
        <v>1.4376959999999999</v>
      </c>
      <c r="H10" s="929">
        <f>'Resolución 137-2019-OS_CD'!H272*Factores!$B$17</f>
        <v>1.3271040000000001</v>
      </c>
      <c r="I10" s="930"/>
      <c r="J10" s="930"/>
      <c r="K10" s="930"/>
      <c r="L10" s="930"/>
      <c r="M10" s="930"/>
      <c r="N10" s="930"/>
      <c r="O10" s="930"/>
      <c r="P10" s="930"/>
      <c r="R10" s="834">
        <v>1.03</v>
      </c>
      <c r="S10" s="834">
        <v>0.99</v>
      </c>
      <c r="AC10" s="834">
        <f>+IF(R10=G10,0,1)</f>
        <v>1</v>
      </c>
      <c r="AD10" s="834">
        <f t="shared" ref="AD10:AN10" si="0">+IF(S10=H10,0,1)</f>
        <v>1</v>
      </c>
      <c r="AE10" s="834">
        <f t="shared" si="0"/>
        <v>0</v>
      </c>
      <c r="AF10" s="834">
        <f t="shared" si="0"/>
        <v>0</v>
      </c>
      <c r="AG10" s="834">
        <f t="shared" si="0"/>
        <v>0</v>
      </c>
      <c r="AH10" s="834">
        <f t="shared" si="0"/>
        <v>0</v>
      </c>
      <c r="AI10" s="834">
        <f t="shared" si="0"/>
        <v>0</v>
      </c>
      <c r="AJ10" s="834">
        <f t="shared" si="0"/>
        <v>0</v>
      </c>
      <c r="AK10" s="834">
        <f t="shared" si="0"/>
        <v>0</v>
      </c>
      <c r="AL10" s="834">
        <f>+IF(AA10=P10,0,1)</f>
        <v>0</v>
      </c>
      <c r="AN10" s="834">
        <f t="shared" si="0"/>
        <v>1</v>
      </c>
      <c r="BK10" s="848"/>
      <c r="BL10" s="849"/>
      <c r="BM10" s="848"/>
      <c r="BN10" s="849"/>
      <c r="BO10" s="850"/>
      <c r="BP10" s="850"/>
      <c r="BQ10" s="846" t="s">
        <v>57</v>
      </c>
      <c r="BR10" s="846" t="s">
        <v>58</v>
      </c>
      <c r="BS10" s="847">
        <f>'Resolución 137-2019-OS_CD'!AA272*Factores!$B$17</f>
        <v>0.87244799999999989</v>
      </c>
    </row>
    <row r="11" spans="2:71">
      <c r="B11" s="715"/>
      <c r="C11" s="716"/>
      <c r="D11" s="715"/>
      <c r="E11" s="717"/>
      <c r="F11" s="714" t="s">
        <v>87</v>
      </c>
      <c r="G11" s="929"/>
      <c r="H11" s="929"/>
      <c r="I11" s="929">
        <f>+'Resolución 137-2019-OS_CD'!I273*Factores!$B$17</f>
        <v>1.069056</v>
      </c>
      <c r="J11" s="929">
        <f>+'Resolución 137-2019-OS_CD'!J273*Factores!$B$17</f>
        <v>0.95846399999999998</v>
      </c>
      <c r="K11" s="929">
        <f>+'Resolución 137-2019-OS_CD'!K273*Factores!$B$17</f>
        <v>1.1304959999999999</v>
      </c>
      <c r="L11" s="929">
        <f>+'Resolución 137-2019-OS_CD'!L273*Factores!$B$17</f>
        <v>1.0199039999999999</v>
      </c>
      <c r="M11" s="929">
        <f>+'Resolución 137-2019-OS_CD'!M273*Factores!$B$17</f>
        <v>1.3271040000000001</v>
      </c>
      <c r="N11" s="929">
        <f>+'Resolución 137-2019-OS_CD'!N273*Factores!$B$17</f>
        <v>1.2165119999999998</v>
      </c>
      <c r="O11" s="929">
        <f>+'Resolución 137-2019-OS_CD'!O273*Factores!$B$17</f>
        <v>1.3885439999999998</v>
      </c>
      <c r="P11" s="929">
        <f>+'Resolución 137-2019-OS_CD'!P273*Factores!$B$17</f>
        <v>1.277952</v>
      </c>
      <c r="T11" s="834">
        <v>0.76</v>
      </c>
      <c r="U11" s="834">
        <v>0.72</v>
      </c>
      <c r="V11" s="834">
        <v>0.81</v>
      </c>
      <c r="W11" s="834">
        <v>0.77</v>
      </c>
      <c r="X11" s="834">
        <v>0.97</v>
      </c>
      <c r="Y11" s="834">
        <v>0.93</v>
      </c>
      <c r="Z11" s="834">
        <v>1.01</v>
      </c>
      <c r="AA11" s="834">
        <v>0.98</v>
      </c>
      <c r="AC11" s="834">
        <f t="shared" ref="AC11:AC31" si="1">+IF(R11=G11,0,1)</f>
        <v>0</v>
      </c>
      <c r="AD11" s="834">
        <f t="shared" ref="AD11:AD32" si="2">+IF(S11=H11,0,1)</f>
        <v>0</v>
      </c>
      <c r="AE11" s="834">
        <f t="shared" ref="AE11:AE32" si="3">+IF(T11=I11,0,1)</f>
        <v>1</v>
      </c>
      <c r="AF11" s="834">
        <f t="shared" ref="AF11:AF32" si="4">+IF(U11=J11,0,1)</f>
        <v>1</v>
      </c>
      <c r="AG11" s="834">
        <f t="shared" ref="AG11:AG32" si="5">+IF(V11=K11,0,1)</f>
        <v>1</v>
      </c>
      <c r="AH11" s="834">
        <f t="shared" ref="AH11:AH32" si="6">+IF(W11=L11,0,1)</f>
        <v>1</v>
      </c>
      <c r="AI11" s="834">
        <f t="shared" ref="AI11:AI32" si="7">+IF(X11=M11,0,1)</f>
        <v>1</v>
      </c>
      <c r="AJ11" s="834">
        <f t="shared" ref="AJ11:AJ32" si="8">+IF(Y11=N11,0,1)</f>
        <v>1</v>
      </c>
      <c r="AK11" s="834">
        <f t="shared" ref="AK11:AK32" si="9">+IF(Z11=O11,0,1)</f>
        <v>1</v>
      </c>
      <c r="AL11" s="834">
        <f t="shared" ref="AL11:AL32" si="10">+IF(AA11=P11,0,1)</f>
        <v>1</v>
      </c>
      <c r="BK11" s="850"/>
      <c r="BL11" s="843"/>
      <c r="BM11" s="850"/>
      <c r="BN11" s="844"/>
      <c r="BO11" s="850"/>
      <c r="BP11" s="850"/>
      <c r="BQ11" s="851" t="s">
        <v>298</v>
      </c>
      <c r="BR11" s="852" t="s">
        <v>185</v>
      </c>
      <c r="BS11" s="847">
        <f>'Resolución 137-2019-OS_CD'!AA273*Factores!$B$17</f>
        <v>1.069056</v>
      </c>
    </row>
    <row r="12" spans="2:71">
      <c r="B12" s="853"/>
      <c r="C12" s="837"/>
      <c r="D12" s="853"/>
      <c r="E12" s="853"/>
      <c r="F12" s="714" t="s">
        <v>270</v>
      </c>
      <c r="G12" s="929"/>
      <c r="H12" s="929"/>
      <c r="I12" s="929">
        <f>+'Resolución 137-2019-OS_CD'!I274*Factores!$B$17</f>
        <v>1.277952</v>
      </c>
      <c r="J12" s="929"/>
      <c r="K12" s="929">
        <f>+'Resolución 137-2019-OS_CD'!K274*Factores!$B$17</f>
        <v>1.35168</v>
      </c>
      <c r="L12" s="929"/>
      <c r="M12" s="929">
        <f>+'Resolución 137-2019-OS_CD'!M274*Factores!$B$17</f>
        <v>1.59744</v>
      </c>
      <c r="N12" s="929"/>
      <c r="O12" s="929">
        <f>+'Resolución 137-2019-OS_CD'!O274*Factores!$B$17</f>
        <v>1.671168</v>
      </c>
      <c r="P12" s="929"/>
      <c r="T12" s="834">
        <v>0.76</v>
      </c>
      <c r="V12" s="834">
        <v>0.81</v>
      </c>
      <c r="X12" s="834">
        <v>0.97</v>
      </c>
      <c r="Z12" s="834">
        <v>1.01</v>
      </c>
      <c r="AC12" s="834">
        <f t="shared" si="1"/>
        <v>0</v>
      </c>
      <c r="AD12" s="834">
        <f t="shared" si="2"/>
        <v>0</v>
      </c>
      <c r="AE12" s="834">
        <f t="shared" si="3"/>
        <v>1</v>
      </c>
      <c r="AF12" s="834">
        <f t="shared" si="4"/>
        <v>0</v>
      </c>
      <c r="AG12" s="834">
        <f t="shared" si="5"/>
        <v>1</v>
      </c>
      <c r="AH12" s="834">
        <f t="shared" si="6"/>
        <v>0</v>
      </c>
      <c r="AI12" s="834">
        <f t="shared" si="7"/>
        <v>1</v>
      </c>
      <c r="AJ12" s="834">
        <f t="shared" si="8"/>
        <v>0</v>
      </c>
      <c r="AK12" s="834">
        <f t="shared" si="9"/>
        <v>1</v>
      </c>
      <c r="AL12" s="834">
        <f t="shared" si="10"/>
        <v>0</v>
      </c>
      <c r="BK12" s="850"/>
      <c r="BL12" s="843"/>
      <c r="BM12" s="850"/>
      <c r="BN12" s="844"/>
      <c r="BO12" s="850"/>
      <c r="BP12" s="850"/>
      <c r="BQ12" s="851" t="s">
        <v>299</v>
      </c>
      <c r="BR12" s="852" t="s">
        <v>185</v>
      </c>
      <c r="BS12" s="847">
        <f>'Resolución 137-2019-OS_CD'!AA274*Factores!$B$17</f>
        <v>1.1304959999999999</v>
      </c>
    </row>
    <row r="13" spans="2:71" ht="25.5">
      <c r="B13" s="715"/>
      <c r="C13" s="716"/>
      <c r="D13" s="715"/>
      <c r="E13" s="717"/>
      <c r="F13" s="714" t="s">
        <v>88</v>
      </c>
      <c r="G13" s="929"/>
      <c r="H13" s="929"/>
      <c r="I13" s="929">
        <f>+'Resolución 137-2019-OS_CD'!I275*Factores!$B$17</f>
        <v>1.069056</v>
      </c>
      <c r="J13" s="929">
        <f>+'Resolución 137-2019-OS_CD'!J275*Factores!$B$17</f>
        <v>0.95846399999999998</v>
      </c>
      <c r="K13" s="929">
        <f>+'Resolución 137-2019-OS_CD'!K275*Factores!$B$17</f>
        <v>1.1304959999999999</v>
      </c>
      <c r="L13" s="929">
        <f>+'Resolución 137-2019-OS_CD'!L275*Factores!$B$17</f>
        <v>1.0199039999999999</v>
      </c>
      <c r="M13" s="929">
        <f>+'Resolución 137-2019-OS_CD'!M275*Factores!$B$17</f>
        <v>1.3271040000000001</v>
      </c>
      <c r="N13" s="929">
        <f>+'Resolución 137-2019-OS_CD'!N275*Factores!$B$17</f>
        <v>1.2165119999999998</v>
      </c>
      <c r="O13" s="929">
        <f>+'Resolución 137-2019-OS_CD'!O275*Factores!$B$17</f>
        <v>1.3885439999999998</v>
      </c>
      <c r="P13" s="929">
        <f>+'Resolución 137-2019-OS_CD'!P275*Factores!$B$17</f>
        <v>1.277952</v>
      </c>
      <c r="T13" s="834">
        <v>0.76</v>
      </c>
      <c r="U13" s="834">
        <v>0.72</v>
      </c>
      <c r="V13" s="834">
        <v>0.81</v>
      </c>
      <c r="W13" s="834">
        <v>0.77</v>
      </c>
      <c r="X13" s="834">
        <v>0.97</v>
      </c>
      <c r="Y13" s="834">
        <v>0.93</v>
      </c>
      <c r="Z13" s="834">
        <v>1.01</v>
      </c>
      <c r="AA13" s="834">
        <v>0.98</v>
      </c>
      <c r="AC13" s="834">
        <f t="shared" si="1"/>
        <v>0</v>
      </c>
      <c r="AD13" s="834">
        <f t="shared" si="2"/>
        <v>0</v>
      </c>
      <c r="AE13" s="834">
        <f t="shared" si="3"/>
        <v>1</v>
      </c>
      <c r="AF13" s="834">
        <f t="shared" si="4"/>
        <v>1</v>
      </c>
      <c r="AG13" s="834">
        <f t="shared" si="5"/>
        <v>1</v>
      </c>
      <c r="AH13" s="834">
        <f t="shared" si="6"/>
        <v>1</v>
      </c>
      <c r="AI13" s="834">
        <f t="shared" si="7"/>
        <v>1</v>
      </c>
      <c r="AJ13" s="834">
        <f t="shared" si="8"/>
        <v>1</v>
      </c>
      <c r="AK13" s="834">
        <f t="shared" si="9"/>
        <v>1</v>
      </c>
      <c r="AL13" s="834">
        <f t="shared" si="10"/>
        <v>1</v>
      </c>
      <c r="BK13" s="850"/>
      <c r="BL13" s="843"/>
      <c r="BM13" s="850"/>
      <c r="BN13" s="844"/>
      <c r="BO13" s="850"/>
      <c r="BP13" s="850"/>
      <c r="BQ13" s="851" t="s">
        <v>301</v>
      </c>
      <c r="BR13" s="852" t="s">
        <v>185</v>
      </c>
      <c r="BS13" s="847">
        <f>'Resolución 137-2019-OS_CD'!AA275*Factores!$B$17</f>
        <v>1.3271040000000001</v>
      </c>
    </row>
    <row r="14" spans="2:71">
      <c r="B14" s="853"/>
      <c r="C14" s="837"/>
      <c r="D14" s="853"/>
      <c r="E14" s="853"/>
      <c r="F14" s="714" t="s">
        <v>271</v>
      </c>
      <c r="G14" s="929"/>
      <c r="H14" s="929"/>
      <c r="I14" s="929">
        <f>+'Resolución 137-2019-OS_CD'!I276*Factores!$B$17</f>
        <v>1.277952</v>
      </c>
      <c r="J14" s="929"/>
      <c r="K14" s="929">
        <f>+'Resolución 137-2019-OS_CD'!K276*Factores!$B$17</f>
        <v>1.35168</v>
      </c>
      <c r="L14" s="929"/>
      <c r="M14" s="929">
        <f>+'Resolución 137-2019-OS_CD'!M276*Factores!$B$17</f>
        <v>1.59744</v>
      </c>
      <c r="N14" s="929"/>
      <c r="O14" s="929">
        <f>+'Resolución 137-2019-OS_CD'!O276*Factores!$B$17</f>
        <v>1.671168</v>
      </c>
      <c r="P14" s="929"/>
      <c r="T14" s="834">
        <v>0.76</v>
      </c>
      <c r="V14" s="834">
        <v>0.81</v>
      </c>
      <c r="X14" s="834">
        <v>0.97</v>
      </c>
      <c r="Z14" s="834">
        <v>1.01</v>
      </c>
      <c r="AC14" s="834">
        <f t="shared" si="1"/>
        <v>0</v>
      </c>
      <c r="AD14" s="834">
        <f t="shared" si="2"/>
        <v>0</v>
      </c>
      <c r="AE14" s="834">
        <f t="shared" si="3"/>
        <v>1</v>
      </c>
      <c r="AF14" s="834">
        <f t="shared" si="4"/>
        <v>0</v>
      </c>
      <c r="AG14" s="834">
        <f t="shared" si="5"/>
        <v>1</v>
      </c>
      <c r="AH14" s="834">
        <f t="shared" si="6"/>
        <v>0</v>
      </c>
      <c r="AI14" s="834">
        <f t="shared" si="7"/>
        <v>1</v>
      </c>
      <c r="AJ14" s="834">
        <f t="shared" si="8"/>
        <v>0</v>
      </c>
      <c r="AK14" s="834">
        <f t="shared" si="9"/>
        <v>1</v>
      </c>
      <c r="AL14" s="834">
        <f t="shared" si="10"/>
        <v>0</v>
      </c>
      <c r="BK14" s="850"/>
      <c r="BL14" s="843"/>
      <c r="BM14" s="850"/>
      <c r="BN14" s="844"/>
      <c r="BO14" s="850"/>
      <c r="BP14" s="850"/>
      <c r="BQ14" s="851" t="s">
        <v>300</v>
      </c>
      <c r="BR14" s="852" t="s">
        <v>185</v>
      </c>
      <c r="BS14" s="847">
        <f>'Resolución 137-2019-OS_CD'!AA276*Factores!$B$17</f>
        <v>1.3885439999999998</v>
      </c>
    </row>
    <row r="15" spans="2:71">
      <c r="B15" s="715"/>
      <c r="C15" s="716"/>
      <c r="D15" s="719"/>
      <c r="E15" s="811"/>
      <c r="F15" s="714" t="s">
        <v>56</v>
      </c>
      <c r="G15" s="929">
        <f>'Resolución 137-2019-OS_CD'!G277*Factores!$B$17</f>
        <v>0.67584</v>
      </c>
      <c r="H15" s="929">
        <f>'Resolución 137-2019-OS_CD'!H277*Factores!$B$17</f>
        <v>0.56524799999999997</v>
      </c>
      <c r="I15" s="930"/>
      <c r="J15" s="930"/>
      <c r="K15" s="930"/>
      <c r="L15" s="930"/>
      <c r="M15" s="930"/>
      <c r="N15" s="930"/>
      <c r="O15" s="930"/>
      <c r="P15" s="930"/>
      <c r="R15" s="834">
        <v>0.5</v>
      </c>
      <c r="S15" s="834">
        <v>0.44</v>
      </c>
      <c r="AC15" s="834">
        <f t="shared" si="1"/>
        <v>1</v>
      </c>
      <c r="AD15" s="834">
        <f t="shared" si="2"/>
        <v>1</v>
      </c>
      <c r="AE15" s="834">
        <f t="shared" si="3"/>
        <v>0</v>
      </c>
      <c r="AF15" s="834">
        <f t="shared" si="4"/>
        <v>0</v>
      </c>
      <c r="AG15" s="834">
        <f t="shared" si="5"/>
        <v>0</v>
      </c>
      <c r="AH15" s="834">
        <f t="shared" si="6"/>
        <v>0</v>
      </c>
      <c r="AI15" s="834">
        <f t="shared" si="7"/>
        <v>0</v>
      </c>
      <c r="AJ15" s="834">
        <f t="shared" si="8"/>
        <v>0</v>
      </c>
      <c r="AK15" s="834">
        <f t="shared" si="9"/>
        <v>0</v>
      </c>
      <c r="AL15" s="834">
        <f t="shared" si="10"/>
        <v>0</v>
      </c>
      <c r="BK15" s="850"/>
      <c r="BL15" s="843"/>
      <c r="BM15" s="850"/>
      <c r="BN15" s="844"/>
      <c r="BO15" s="850"/>
      <c r="BP15" s="854"/>
      <c r="BQ15" s="846" t="s">
        <v>62</v>
      </c>
      <c r="BR15" s="846" t="s">
        <v>63</v>
      </c>
      <c r="BS15" s="847">
        <f>'Resolución 137-2019-OS_CD'!AA277*Factores!$B$17</f>
        <v>1.4376959999999999</v>
      </c>
    </row>
    <row r="16" spans="2:71">
      <c r="B16" s="715"/>
      <c r="C16" s="716"/>
      <c r="D16" s="712" t="s">
        <v>14</v>
      </c>
      <c r="E16" s="713" t="s">
        <v>15</v>
      </c>
      <c r="F16" s="714" t="s">
        <v>63</v>
      </c>
      <c r="G16" s="929">
        <f>'Resolución 137-2019-OS_CD'!G278*Factores!$B$17</f>
        <v>1.4376959999999999</v>
      </c>
      <c r="H16" s="929">
        <f>'Resolución 137-2019-OS_CD'!H278*Factores!$B$17</f>
        <v>1.3271040000000001</v>
      </c>
      <c r="I16" s="930"/>
      <c r="J16" s="930"/>
      <c r="K16" s="930"/>
      <c r="L16" s="930"/>
      <c r="M16" s="930"/>
      <c r="N16" s="930"/>
      <c r="O16" s="930"/>
      <c r="P16" s="930"/>
      <c r="R16" s="834">
        <v>1.03</v>
      </c>
      <c r="S16" s="834">
        <v>0.99</v>
      </c>
      <c r="AC16" s="834">
        <f t="shared" si="1"/>
        <v>1</v>
      </c>
      <c r="AD16" s="834">
        <f t="shared" si="2"/>
        <v>1</v>
      </c>
      <c r="AE16" s="834">
        <f t="shared" si="3"/>
        <v>0</v>
      </c>
      <c r="AF16" s="834">
        <f t="shared" si="4"/>
        <v>0</v>
      </c>
      <c r="AG16" s="834">
        <f t="shared" si="5"/>
        <v>0</v>
      </c>
      <c r="AH16" s="834">
        <f t="shared" si="6"/>
        <v>0</v>
      </c>
      <c r="AI16" s="834">
        <f t="shared" si="7"/>
        <v>0</v>
      </c>
      <c r="AJ16" s="834">
        <f t="shared" si="8"/>
        <v>0</v>
      </c>
      <c r="AK16" s="834">
        <f t="shared" si="9"/>
        <v>0</v>
      </c>
      <c r="AL16" s="834">
        <f t="shared" si="10"/>
        <v>0</v>
      </c>
      <c r="BK16" s="850"/>
      <c r="BL16" s="843"/>
      <c r="BM16" s="850"/>
      <c r="BN16" s="844"/>
      <c r="BO16" s="850"/>
      <c r="BP16" s="842" t="s">
        <v>2</v>
      </c>
      <c r="BQ16" s="846" t="s">
        <v>55</v>
      </c>
      <c r="BR16" s="846" t="s">
        <v>56</v>
      </c>
      <c r="BS16" s="847">
        <f>'Resolución 137-2019-OS_CD'!AA278*Factores!$B$17</f>
        <v>0.56524799999999997</v>
      </c>
    </row>
    <row r="17" spans="2:71">
      <c r="B17" s="715"/>
      <c r="C17" s="716"/>
      <c r="D17" s="715"/>
      <c r="E17" s="717"/>
      <c r="F17" s="714" t="s">
        <v>87</v>
      </c>
      <c r="G17" s="929"/>
      <c r="H17" s="929"/>
      <c r="I17" s="929">
        <f>'Resolución 137-2019-OS_CD'!I279*Factores!$B$17</f>
        <v>1.069056</v>
      </c>
      <c r="J17" s="929">
        <f>'Resolución 137-2019-OS_CD'!J279*Factores!$B$17</f>
        <v>0.95846399999999998</v>
      </c>
      <c r="K17" s="929">
        <f>'Resolución 137-2019-OS_CD'!K279*Factores!$B$17</f>
        <v>1.1304959999999999</v>
      </c>
      <c r="L17" s="929">
        <f>'Resolución 137-2019-OS_CD'!L279*Factores!$B$17</f>
        <v>1.0199039999999999</v>
      </c>
      <c r="M17" s="929">
        <f>'Resolución 137-2019-OS_CD'!M279*Factores!$B$17</f>
        <v>1.3271040000000001</v>
      </c>
      <c r="N17" s="929">
        <f>'Resolución 137-2019-OS_CD'!N279*Factores!$B$17</f>
        <v>1.2165119999999998</v>
      </c>
      <c r="O17" s="929">
        <f>'Resolución 137-2019-OS_CD'!O279*Factores!$B$17</f>
        <v>1.3885439999999998</v>
      </c>
      <c r="P17" s="929">
        <f>'Resolución 137-2019-OS_CD'!P279*Factores!$B$17</f>
        <v>1.277952</v>
      </c>
      <c r="T17" s="834">
        <v>0.76</v>
      </c>
      <c r="U17" s="834">
        <v>0.72</v>
      </c>
      <c r="V17" s="834">
        <v>0.81</v>
      </c>
      <c r="W17" s="834">
        <v>0.77</v>
      </c>
      <c r="X17" s="834">
        <v>0.97</v>
      </c>
      <c r="Y17" s="834">
        <v>0.93</v>
      </c>
      <c r="Z17" s="834">
        <v>1.01</v>
      </c>
      <c r="AA17" s="834">
        <v>0.98</v>
      </c>
      <c r="AC17" s="834">
        <f t="shared" si="1"/>
        <v>0</v>
      </c>
      <c r="AD17" s="834">
        <f t="shared" si="2"/>
        <v>0</v>
      </c>
      <c r="AE17" s="834">
        <f t="shared" si="3"/>
        <v>1</v>
      </c>
      <c r="AF17" s="834">
        <f t="shared" si="4"/>
        <v>1</v>
      </c>
      <c r="AG17" s="834">
        <f t="shared" si="5"/>
        <v>1</v>
      </c>
      <c r="AH17" s="834">
        <f t="shared" si="6"/>
        <v>1</v>
      </c>
      <c r="AI17" s="834">
        <f t="shared" si="7"/>
        <v>1</v>
      </c>
      <c r="AJ17" s="834">
        <f t="shared" si="8"/>
        <v>1</v>
      </c>
      <c r="AK17" s="834">
        <f t="shared" si="9"/>
        <v>1</v>
      </c>
      <c r="AL17" s="834">
        <f t="shared" si="10"/>
        <v>1</v>
      </c>
      <c r="BJ17" s="855"/>
      <c r="BK17" s="850"/>
      <c r="BL17" s="843"/>
      <c r="BM17" s="850"/>
      <c r="BN17" s="844"/>
      <c r="BO17" s="850"/>
      <c r="BP17" s="850"/>
      <c r="BQ17" s="846" t="s">
        <v>57</v>
      </c>
      <c r="BR17" s="846" t="s">
        <v>58</v>
      </c>
      <c r="BS17" s="847">
        <f>'Resolución 137-2019-OS_CD'!AA279*Factores!$B$17</f>
        <v>0.82329600000000003</v>
      </c>
    </row>
    <row r="18" spans="2:71">
      <c r="B18" s="715"/>
      <c r="C18" s="716"/>
      <c r="D18" s="715"/>
      <c r="E18" s="717"/>
      <c r="F18" s="714" t="s">
        <v>88</v>
      </c>
      <c r="G18" s="929"/>
      <c r="H18" s="929"/>
      <c r="I18" s="929">
        <f>'Resolución 137-2019-OS_CD'!I280*Factores!$B$17</f>
        <v>1.069056</v>
      </c>
      <c r="J18" s="929">
        <f>'Resolución 137-2019-OS_CD'!J280*Factores!$B$17</f>
        <v>0.95846399999999998</v>
      </c>
      <c r="K18" s="929">
        <f>'Resolución 137-2019-OS_CD'!K280*Factores!$B$17</f>
        <v>1.1304959999999999</v>
      </c>
      <c r="L18" s="929">
        <f>'Resolución 137-2019-OS_CD'!L280*Factores!$B$17</f>
        <v>1.0199039999999999</v>
      </c>
      <c r="M18" s="929">
        <f>'Resolución 137-2019-OS_CD'!M280*Factores!$B$17</f>
        <v>1.3271040000000001</v>
      </c>
      <c r="N18" s="929">
        <f>'Resolución 137-2019-OS_CD'!N280*Factores!$B$17</f>
        <v>1.2165119999999998</v>
      </c>
      <c r="O18" s="929">
        <f>'Resolución 137-2019-OS_CD'!O280*Factores!$B$17</f>
        <v>1.3885439999999998</v>
      </c>
      <c r="P18" s="929">
        <f>'Resolución 137-2019-OS_CD'!P280*Factores!$B$17</f>
        <v>1.277952</v>
      </c>
      <c r="T18" s="834">
        <v>0.76</v>
      </c>
      <c r="U18" s="834">
        <v>0.72</v>
      </c>
      <c r="V18" s="834">
        <v>0.81</v>
      </c>
      <c r="W18" s="834">
        <v>0.77</v>
      </c>
      <c r="X18" s="834">
        <v>0.97</v>
      </c>
      <c r="Y18" s="834">
        <v>0.93</v>
      </c>
      <c r="Z18" s="834">
        <v>1.01</v>
      </c>
      <c r="AA18" s="834">
        <v>0.98</v>
      </c>
      <c r="AC18" s="834">
        <f t="shared" si="1"/>
        <v>0</v>
      </c>
      <c r="AD18" s="834">
        <f t="shared" si="2"/>
        <v>0</v>
      </c>
      <c r="AE18" s="834">
        <f t="shared" si="3"/>
        <v>1</v>
      </c>
      <c r="AF18" s="834">
        <f t="shared" si="4"/>
        <v>1</v>
      </c>
      <c r="AG18" s="834">
        <f t="shared" si="5"/>
        <v>1</v>
      </c>
      <c r="AH18" s="834">
        <f t="shared" si="6"/>
        <v>1</v>
      </c>
      <c r="AI18" s="834">
        <f t="shared" si="7"/>
        <v>1</v>
      </c>
      <c r="AJ18" s="834">
        <f t="shared" si="8"/>
        <v>1</v>
      </c>
      <c r="AK18" s="834">
        <f t="shared" si="9"/>
        <v>1</v>
      </c>
      <c r="AL18" s="834">
        <f t="shared" si="10"/>
        <v>1</v>
      </c>
      <c r="BJ18" s="855"/>
      <c r="BK18" s="850"/>
      <c r="BL18" s="843"/>
      <c r="BM18" s="850"/>
      <c r="BN18" s="844"/>
      <c r="BO18" s="850"/>
      <c r="BP18" s="850"/>
      <c r="BQ18" s="851" t="s">
        <v>298</v>
      </c>
      <c r="BR18" s="852" t="s">
        <v>185</v>
      </c>
      <c r="BS18" s="847">
        <f>'Resolución 137-2019-OS_CD'!AA280*Factores!$B$17</f>
        <v>0.95846399999999998</v>
      </c>
    </row>
    <row r="19" spans="2:71">
      <c r="B19" s="715"/>
      <c r="C19" s="716"/>
      <c r="D19" s="715"/>
      <c r="E19" s="717"/>
      <c r="F19" s="721" t="s">
        <v>56</v>
      </c>
      <c r="G19" s="929">
        <f>'Resolución 137-2019-OS_CD'!G281*Factores!$B$17</f>
        <v>0.67584</v>
      </c>
      <c r="H19" s="929">
        <f>'Resolución 137-2019-OS_CD'!H281*Factores!$B$17</f>
        <v>0.56524799999999997</v>
      </c>
      <c r="I19" s="930"/>
      <c r="J19" s="930"/>
      <c r="K19" s="930"/>
      <c r="L19" s="930"/>
      <c r="M19" s="930"/>
      <c r="N19" s="930"/>
      <c r="O19" s="930"/>
      <c r="P19" s="930"/>
      <c r="R19" s="834">
        <v>0.5</v>
      </c>
      <c r="S19" s="834">
        <v>0.44</v>
      </c>
      <c r="AC19" s="834">
        <f t="shared" si="1"/>
        <v>1</v>
      </c>
      <c r="AD19" s="834">
        <f t="shared" si="2"/>
        <v>1</v>
      </c>
      <c r="AE19" s="834">
        <f t="shared" si="3"/>
        <v>0</v>
      </c>
      <c r="AF19" s="834">
        <f t="shared" si="4"/>
        <v>0</v>
      </c>
      <c r="AG19" s="834">
        <f t="shared" si="5"/>
        <v>0</v>
      </c>
      <c r="AH19" s="834">
        <f t="shared" si="6"/>
        <v>0</v>
      </c>
      <c r="AI19" s="834">
        <f t="shared" si="7"/>
        <v>0</v>
      </c>
      <c r="AJ19" s="834">
        <f t="shared" si="8"/>
        <v>0</v>
      </c>
      <c r="AK19" s="834">
        <f t="shared" si="9"/>
        <v>0</v>
      </c>
      <c r="AL19" s="834">
        <f t="shared" si="10"/>
        <v>0</v>
      </c>
      <c r="BK19" s="850"/>
      <c r="BL19" s="843"/>
      <c r="BM19" s="850"/>
      <c r="BN19" s="844"/>
      <c r="BO19" s="850"/>
      <c r="BP19" s="850"/>
      <c r="BQ19" s="851" t="s">
        <v>299</v>
      </c>
      <c r="BR19" s="852" t="s">
        <v>185</v>
      </c>
      <c r="BS19" s="847">
        <f>'Resolución 137-2019-OS_CD'!AA281*Factores!$B$17</f>
        <v>1.0199039999999999</v>
      </c>
    </row>
    <row r="20" spans="2:71" ht="25.5"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9">
        <f>'Resolución 137-2019-OS_CD'!G282*Factores!$B$17</f>
        <v>2.6787839999999998</v>
      </c>
      <c r="H20" s="929">
        <f>'Resolución 137-2019-OS_CD'!H282*Factores!$B$17</f>
        <v>2.6050559999999998</v>
      </c>
      <c r="I20" s="930"/>
      <c r="J20" s="930"/>
      <c r="K20" s="930"/>
      <c r="L20" s="930"/>
      <c r="M20" s="930"/>
      <c r="N20" s="930"/>
      <c r="O20" s="930"/>
      <c r="P20" s="930"/>
      <c r="R20" s="834">
        <v>1.96</v>
      </c>
      <c r="S20" s="834">
        <v>1.92</v>
      </c>
      <c r="AC20" s="834">
        <f t="shared" si="1"/>
        <v>1</v>
      </c>
      <c r="AD20" s="834">
        <f t="shared" si="2"/>
        <v>1</v>
      </c>
      <c r="AE20" s="834">
        <f t="shared" si="3"/>
        <v>0</v>
      </c>
      <c r="AF20" s="834">
        <f t="shared" si="4"/>
        <v>0</v>
      </c>
      <c r="AG20" s="834">
        <f t="shared" si="5"/>
        <v>0</v>
      </c>
      <c r="AH20" s="834">
        <f t="shared" si="6"/>
        <v>0</v>
      </c>
      <c r="AI20" s="834">
        <f t="shared" si="7"/>
        <v>0</v>
      </c>
      <c r="AJ20" s="834">
        <f t="shared" si="8"/>
        <v>0</v>
      </c>
      <c r="AK20" s="834">
        <f t="shared" si="9"/>
        <v>0</v>
      </c>
      <c r="AL20" s="834">
        <f t="shared" si="10"/>
        <v>0</v>
      </c>
      <c r="BK20" s="850"/>
      <c r="BL20" s="843"/>
      <c r="BM20" s="850"/>
      <c r="BN20" s="844"/>
      <c r="BO20" s="850"/>
      <c r="BP20" s="850"/>
      <c r="BQ20" s="851" t="s">
        <v>301</v>
      </c>
      <c r="BR20" s="852" t="s">
        <v>185</v>
      </c>
      <c r="BS20" s="847">
        <f>'Resolución 137-2019-OS_CD'!AA282*Factores!$B$17</f>
        <v>1.2165119999999998</v>
      </c>
    </row>
    <row r="21" spans="2:71">
      <c r="B21" s="715"/>
      <c r="C21" s="716"/>
      <c r="D21" s="715"/>
      <c r="E21" s="717"/>
      <c r="F21" s="714" t="s">
        <v>60</v>
      </c>
      <c r="G21" s="929"/>
      <c r="H21" s="929"/>
      <c r="I21" s="929">
        <f>'Resolución 137-2019-OS_CD'!I283*Factores!$B$17</f>
        <v>1.277952</v>
      </c>
      <c r="J21" s="929">
        <f>'Resolución 137-2019-OS_CD'!J283*Factores!$B$17</f>
        <v>1.2165119999999998</v>
      </c>
      <c r="K21" s="929">
        <f>'Resolución 137-2019-OS_CD'!K283*Factores!$B$17</f>
        <v>1.277952</v>
      </c>
      <c r="L21" s="929">
        <f>'Resolución 137-2019-OS_CD'!L283*Factores!$B$17</f>
        <v>1.2165119999999998</v>
      </c>
      <c r="M21" s="929">
        <f>'Resolución 137-2019-OS_CD'!M283*Factores!$B$17</f>
        <v>1.4254079999999998</v>
      </c>
      <c r="N21" s="929">
        <f>'Resolución 137-2019-OS_CD'!N283*Factores!$B$17</f>
        <v>1.35168</v>
      </c>
      <c r="O21" s="929">
        <f>'Resolución 137-2019-OS_CD'!O283*Factores!$B$17</f>
        <v>1.4254079999999998</v>
      </c>
      <c r="P21" s="929">
        <f>'Resolución 137-2019-OS_CD'!P283*Factores!$B$17</f>
        <v>1.35168</v>
      </c>
      <c r="T21" s="834">
        <v>0.98</v>
      </c>
      <c r="U21" s="834">
        <v>0.95</v>
      </c>
      <c r="V21" s="834">
        <v>0.98</v>
      </c>
      <c r="W21" s="834">
        <v>0.95</v>
      </c>
      <c r="X21" s="834">
        <v>1.1000000000000001</v>
      </c>
      <c r="Y21" s="834">
        <v>1.06</v>
      </c>
      <c r="Z21" s="834">
        <v>1.1000000000000001</v>
      </c>
      <c r="AA21" s="834">
        <v>1.06</v>
      </c>
      <c r="AC21" s="834">
        <f t="shared" si="1"/>
        <v>0</v>
      </c>
      <c r="AD21" s="834">
        <f t="shared" si="2"/>
        <v>0</v>
      </c>
      <c r="AE21" s="834">
        <f t="shared" si="3"/>
        <v>1</v>
      </c>
      <c r="AF21" s="834">
        <f t="shared" si="4"/>
        <v>1</v>
      </c>
      <c r="AG21" s="834">
        <f t="shared" si="5"/>
        <v>1</v>
      </c>
      <c r="AH21" s="834">
        <f t="shared" si="6"/>
        <v>1</v>
      </c>
      <c r="AI21" s="834">
        <f t="shared" si="7"/>
        <v>1</v>
      </c>
      <c r="AJ21" s="834">
        <f t="shared" si="8"/>
        <v>1</v>
      </c>
      <c r="AK21" s="834">
        <f t="shared" si="9"/>
        <v>1</v>
      </c>
      <c r="AL21" s="834">
        <f t="shared" si="10"/>
        <v>1</v>
      </c>
      <c r="BK21" s="850"/>
      <c r="BL21" s="843"/>
      <c r="BM21" s="850"/>
      <c r="BN21" s="844"/>
      <c r="BO21" s="850"/>
      <c r="BP21" s="850"/>
      <c r="BQ21" s="851" t="s">
        <v>300</v>
      </c>
      <c r="BR21" s="852" t="s">
        <v>185</v>
      </c>
      <c r="BS21" s="847">
        <f>'Resolución 137-2019-OS_CD'!AA283*Factores!$B$17</f>
        <v>1.277952</v>
      </c>
    </row>
    <row r="22" spans="2:71">
      <c r="B22" s="715"/>
      <c r="C22" s="716"/>
      <c r="D22" s="715"/>
      <c r="E22" s="717"/>
      <c r="F22" s="714" t="s">
        <v>56</v>
      </c>
      <c r="G22" s="929">
        <f>+'Resolución 137-2019-OS_CD'!G284*Factores!$B$17</f>
        <v>0.66355200000000003</v>
      </c>
      <c r="H22" s="929">
        <f>+'Resolución 137-2019-OS_CD'!H284*Factores!$B$17</f>
        <v>0.5898239999999999</v>
      </c>
      <c r="I22" s="930"/>
      <c r="J22" s="930"/>
      <c r="K22" s="930"/>
      <c r="L22" s="930"/>
      <c r="M22" s="930"/>
      <c r="N22" s="930"/>
      <c r="O22" s="930"/>
      <c r="P22" s="930"/>
      <c r="R22" s="834">
        <v>0.51</v>
      </c>
      <c r="S22" s="834">
        <v>0.46</v>
      </c>
      <c r="AC22" s="834">
        <f t="shared" si="1"/>
        <v>1</v>
      </c>
      <c r="AD22" s="834">
        <f t="shared" si="2"/>
        <v>1</v>
      </c>
      <c r="AE22" s="834">
        <f t="shared" si="3"/>
        <v>0</v>
      </c>
      <c r="AF22" s="834">
        <f t="shared" si="4"/>
        <v>0</v>
      </c>
      <c r="AG22" s="834">
        <f t="shared" si="5"/>
        <v>0</v>
      </c>
      <c r="AH22" s="834">
        <f t="shared" si="6"/>
        <v>0</v>
      </c>
      <c r="AI22" s="834">
        <f t="shared" si="7"/>
        <v>0</v>
      </c>
      <c r="AJ22" s="834">
        <f t="shared" si="8"/>
        <v>0</v>
      </c>
      <c r="AK22" s="834">
        <f t="shared" si="9"/>
        <v>0</v>
      </c>
      <c r="AL22" s="834">
        <f t="shared" si="10"/>
        <v>0</v>
      </c>
      <c r="BK22" s="854"/>
      <c r="BL22" s="843"/>
      <c r="BM22" s="854"/>
      <c r="BN22" s="844"/>
      <c r="BO22" s="850"/>
      <c r="BP22" s="854"/>
      <c r="BQ22" s="846" t="s">
        <v>62</v>
      </c>
      <c r="BR22" s="846" t="s">
        <v>63</v>
      </c>
      <c r="BS22" s="847">
        <f>'Resolución 137-2019-OS_CD'!AA284*Factores!$B$17</f>
        <v>1.3271040000000001</v>
      </c>
    </row>
    <row r="23" spans="2:71">
      <c r="B23" s="715"/>
      <c r="C23" s="716"/>
      <c r="D23" s="715"/>
      <c r="E23" s="717"/>
      <c r="F23" s="714" t="s">
        <v>272</v>
      </c>
      <c r="G23" s="929">
        <f>+'Resolución 137-2019-OS_CD'!G285*Factores!$B$17</f>
        <v>3.0842879999999995</v>
      </c>
      <c r="H23" s="929">
        <f>+'Resolución 137-2019-OS_CD'!H285*Factores!$B$17</f>
        <v>3.0228479999999998</v>
      </c>
      <c r="I23" s="930"/>
      <c r="J23" s="930"/>
      <c r="K23" s="930"/>
      <c r="L23" s="930"/>
      <c r="M23" s="930"/>
      <c r="N23" s="930"/>
      <c r="O23" s="930"/>
      <c r="P23" s="930"/>
      <c r="R23" s="834">
        <v>2.2400000000000002</v>
      </c>
      <c r="S23" s="834">
        <v>2.1800000000000002</v>
      </c>
      <c r="AC23" s="834">
        <f t="shared" si="1"/>
        <v>1</v>
      </c>
      <c r="AD23" s="834">
        <f t="shared" si="2"/>
        <v>1</v>
      </c>
      <c r="AE23" s="834">
        <f t="shared" si="3"/>
        <v>0</v>
      </c>
      <c r="AF23" s="834">
        <f t="shared" si="4"/>
        <v>0</v>
      </c>
      <c r="AG23" s="834">
        <f t="shared" si="5"/>
        <v>0</v>
      </c>
      <c r="AH23" s="834">
        <f t="shared" si="6"/>
        <v>0</v>
      </c>
      <c r="AI23" s="834">
        <f t="shared" si="7"/>
        <v>0</v>
      </c>
      <c r="AJ23" s="834">
        <f t="shared" si="8"/>
        <v>0</v>
      </c>
      <c r="AK23" s="834">
        <f t="shared" si="9"/>
        <v>0</v>
      </c>
      <c r="AL23" s="834">
        <f t="shared" si="10"/>
        <v>0</v>
      </c>
      <c r="BK23" s="842" t="s">
        <v>16</v>
      </c>
      <c r="BL23" s="842" t="s">
        <v>64</v>
      </c>
      <c r="BM23" s="842" t="s">
        <v>53</v>
      </c>
      <c r="BN23" s="842" t="s">
        <v>18</v>
      </c>
      <c r="BO23" s="845" t="s">
        <v>65</v>
      </c>
      <c r="BP23" s="842" t="s">
        <v>54</v>
      </c>
      <c r="BQ23" s="846" t="s">
        <v>55</v>
      </c>
      <c r="BR23" s="846" t="s">
        <v>56</v>
      </c>
      <c r="BS23" s="847">
        <f>'Resolución 137-2019-OS_CD'!AA285*Factores!$B$17</f>
        <v>0.66355200000000003</v>
      </c>
    </row>
    <row r="24" spans="2:71">
      <c r="B24" s="715"/>
      <c r="C24" s="716"/>
      <c r="D24" s="856" t="s">
        <v>21</v>
      </c>
      <c r="E24" s="814" t="s">
        <v>22</v>
      </c>
      <c r="F24" s="714" t="s">
        <v>63</v>
      </c>
      <c r="G24" s="929">
        <f>+'Resolución 137-2019-OS_CD'!G286*Factores!$B$17</f>
        <v>2.6787839999999998</v>
      </c>
      <c r="H24" s="929">
        <f>+'Resolución 137-2019-OS_CD'!H286*Factores!$B$17</f>
        <v>2.6050559999999998</v>
      </c>
      <c r="I24" s="930"/>
      <c r="J24" s="930"/>
      <c r="K24" s="930"/>
      <c r="L24" s="930"/>
      <c r="M24" s="930"/>
      <c r="N24" s="930"/>
      <c r="O24" s="930"/>
      <c r="P24" s="930"/>
      <c r="R24" s="834">
        <v>1.96</v>
      </c>
      <c r="S24" s="834">
        <v>1.92</v>
      </c>
      <c r="AC24" s="834">
        <f t="shared" si="1"/>
        <v>1</v>
      </c>
      <c r="AD24" s="834">
        <f t="shared" si="2"/>
        <v>1</v>
      </c>
      <c r="AE24" s="834">
        <f t="shared" si="3"/>
        <v>0</v>
      </c>
      <c r="AF24" s="834">
        <f t="shared" si="4"/>
        <v>0</v>
      </c>
      <c r="AG24" s="834">
        <f t="shared" si="5"/>
        <v>0</v>
      </c>
      <c r="AH24" s="834">
        <f t="shared" si="6"/>
        <v>0</v>
      </c>
      <c r="AI24" s="834">
        <f t="shared" si="7"/>
        <v>0</v>
      </c>
      <c r="AJ24" s="834">
        <f t="shared" si="8"/>
        <v>0</v>
      </c>
      <c r="AK24" s="834">
        <f t="shared" si="9"/>
        <v>0</v>
      </c>
      <c r="AL24" s="834">
        <f t="shared" si="10"/>
        <v>0</v>
      </c>
      <c r="BK24" s="850"/>
      <c r="BL24" s="850"/>
      <c r="BM24" s="850"/>
      <c r="BN24" s="850"/>
      <c r="BO24" s="850"/>
      <c r="BP24" s="850"/>
      <c r="BQ24" s="857" t="s">
        <v>59</v>
      </c>
      <c r="BR24" s="846" t="s">
        <v>185</v>
      </c>
      <c r="BS24" s="847">
        <f>'Resolución 137-2019-OS_CD'!AA286*Factores!$B$17</f>
        <v>1.277952</v>
      </c>
    </row>
    <row r="25" spans="2:71">
      <c r="B25" s="715"/>
      <c r="C25" s="716"/>
      <c r="D25" s="715"/>
      <c r="E25" s="717"/>
      <c r="F25" s="714" t="s">
        <v>60</v>
      </c>
      <c r="G25" s="929"/>
      <c r="H25" s="929"/>
      <c r="I25" s="929">
        <f>+'Resolución 137-2019-OS_CD'!I287*Factores!$B$17</f>
        <v>1.277952</v>
      </c>
      <c r="J25" s="929">
        <f>+'Resolución 137-2019-OS_CD'!J287*Factores!$B$17</f>
        <v>1.2165119999999998</v>
      </c>
      <c r="K25" s="929">
        <f>+'Resolución 137-2019-OS_CD'!K287*Factores!$B$17</f>
        <v>1.277952</v>
      </c>
      <c r="L25" s="929">
        <f>+'Resolución 137-2019-OS_CD'!L287*Factores!$B$17</f>
        <v>1.2165119999999998</v>
      </c>
      <c r="M25" s="929">
        <f>+'Resolución 137-2019-OS_CD'!M287*Factores!$B$17</f>
        <v>1.4254079999999998</v>
      </c>
      <c r="N25" s="929">
        <f>+'Resolución 137-2019-OS_CD'!N287*Factores!$B$17</f>
        <v>1.35168</v>
      </c>
      <c r="O25" s="929">
        <f>+'Resolución 137-2019-OS_CD'!O287*Factores!$B$17</f>
        <v>1.4254079999999998</v>
      </c>
      <c r="P25" s="929">
        <f>+'Resolución 137-2019-OS_CD'!P287*Factores!$B$17</f>
        <v>1.35168</v>
      </c>
      <c r="T25" s="834">
        <v>0.98</v>
      </c>
      <c r="U25" s="834">
        <v>0.95</v>
      </c>
      <c r="V25" s="834">
        <v>0.98</v>
      </c>
      <c r="W25" s="834">
        <v>0.95</v>
      </c>
      <c r="X25" s="834">
        <v>1.1000000000000001</v>
      </c>
      <c r="Y25" s="834">
        <v>1.06</v>
      </c>
      <c r="Z25" s="834">
        <v>1.1000000000000001</v>
      </c>
      <c r="AA25" s="834">
        <v>1.06</v>
      </c>
      <c r="AC25" s="834">
        <f t="shared" si="1"/>
        <v>0</v>
      </c>
      <c r="AD25" s="834">
        <f t="shared" si="2"/>
        <v>0</v>
      </c>
      <c r="AE25" s="834">
        <f t="shared" si="3"/>
        <v>1</v>
      </c>
      <c r="AF25" s="834">
        <f t="shared" si="4"/>
        <v>1</v>
      </c>
      <c r="AG25" s="834">
        <f t="shared" si="5"/>
        <v>1</v>
      </c>
      <c r="AH25" s="834">
        <f t="shared" si="6"/>
        <v>1</v>
      </c>
      <c r="AI25" s="834">
        <f t="shared" si="7"/>
        <v>1</v>
      </c>
      <c r="AJ25" s="834">
        <f t="shared" si="8"/>
        <v>1</v>
      </c>
      <c r="AK25" s="834">
        <f t="shared" si="9"/>
        <v>1</v>
      </c>
      <c r="AL25" s="834">
        <f t="shared" si="10"/>
        <v>1</v>
      </c>
      <c r="BK25" s="850"/>
      <c r="BL25" s="850"/>
      <c r="BM25" s="850"/>
      <c r="BN25" s="850"/>
      <c r="BO25" s="850"/>
      <c r="BP25" s="850"/>
      <c r="BQ25" s="857" t="s">
        <v>61</v>
      </c>
      <c r="BR25" s="846" t="s">
        <v>185</v>
      </c>
      <c r="BS25" s="847">
        <f>'Resolución 137-2019-OS_CD'!AA287*Factores!$B$17</f>
        <v>1.4254079999999998</v>
      </c>
    </row>
    <row r="26" spans="2:71">
      <c r="B26" s="715"/>
      <c r="C26" s="716"/>
      <c r="D26" s="715"/>
      <c r="E26" s="717"/>
      <c r="F26" s="714" t="s">
        <v>56</v>
      </c>
      <c r="G26" s="929">
        <f>+'Resolución 137-2019-OS_CD'!G288*Factores!$B$17</f>
        <v>0.66355200000000003</v>
      </c>
      <c r="H26" s="929">
        <f>+'Resolución 137-2019-OS_CD'!H288*Factores!$B$17</f>
        <v>0.5898239999999999</v>
      </c>
      <c r="I26" s="930"/>
      <c r="J26" s="930"/>
      <c r="K26" s="930"/>
      <c r="L26" s="930"/>
      <c r="M26" s="930"/>
      <c r="N26" s="930"/>
      <c r="O26" s="930"/>
      <c r="P26" s="930"/>
      <c r="R26" s="834">
        <v>0.51</v>
      </c>
      <c r="S26" s="834">
        <v>0.46</v>
      </c>
      <c r="AC26" s="834">
        <f t="shared" si="1"/>
        <v>1</v>
      </c>
      <c r="AD26" s="834">
        <f t="shared" si="2"/>
        <v>1</v>
      </c>
      <c r="AE26" s="834">
        <f t="shared" si="3"/>
        <v>0</v>
      </c>
      <c r="AF26" s="834">
        <f t="shared" si="4"/>
        <v>0</v>
      </c>
      <c r="AG26" s="834">
        <f t="shared" si="5"/>
        <v>0</v>
      </c>
      <c r="AH26" s="834">
        <f t="shared" si="6"/>
        <v>0</v>
      </c>
      <c r="AI26" s="834">
        <f t="shared" si="7"/>
        <v>0</v>
      </c>
      <c r="AJ26" s="834">
        <f t="shared" si="8"/>
        <v>0</v>
      </c>
      <c r="AK26" s="834">
        <f t="shared" si="9"/>
        <v>0</v>
      </c>
      <c r="AL26" s="834">
        <f t="shared" si="10"/>
        <v>0</v>
      </c>
      <c r="BK26" s="850"/>
      <c r="BL26" s="850"/>
      <c r="BM26" s="850"/>
      <c r="BN26" s="850"/>
      <c r="BO26" s="850"/>
      <c r="BP26" s="850"/>
      <c r="BQ26" s="846" t="s">
        <v>62</v>
      </c>
      <c r="BR26" s="846" t="s">
        <v>63</v>
      </c>
      <c r="BS26" s="847">
        <f>'Resolución 137-2019-OS_CD'!AA288*Factores!$B$17</f>
        <v>2.6664959999999995</v>
      </c>
    </row>
    <row r="27" spans="2:71">
      <c r="B27" s="715"/>
      <c r="C27" s="716"/>
      <c r="D27" s="715"/>
      <c r="E27" s="717"/>
      <c r="F27" s="714" t="s">
        <v>272</v>
      </c>
      <c r="G27" s="929">
        <f>+'Resolución 137-2019-OS_CD'!G289*Factores!$B$17</f>
        <v>3.0842879999999995</v>
      </c>
      <c r="H27" s="929">
        <f>+'Resolución 137-2019-OS_CD'!H289*Factores!$B$17</f>
        <v>3.0228479999999998</v>
      </c>
      <c r="I27" s="930"/>
      <c r="J27" s="930"/>
      <c r="K27" s="930"/>
      <c r="L27" s="930"/>
      <c r="M27" s="930"/>
      <c r="N27" s="930"/>
      <c r="O27" s="930"/>
      <c r="P27" s="930"/>
      <c r="R27" s="834">
        <v>2.2400000000000002</v>
      </c>
      <c r="S27" s="834">
        <v>2.1800000000000002</v>
      </c>
      <c r="AC27" s="834">
        <f t="shared" si="1"/>
        <v>1</v>
      </c>
      <c r="AD27" s="834">
        <f t="shared" si="2"/>
        <v>1</v>
      </c>
      <c r="AE27" s="834">
        <f t="shared" si="3"/>
        <v>0</v>
      </c>
      <c r="AF27" s="834">
        <f t="shared" si="4"/>
        <v>0</v>
      </c>
      <c r="AG27" s="834">
        <f t="shared" si="5"/>
        <v>0</v>
      </c>
      <c r="AH27" s="834">
        <f t="shared" si="6"/>
        <v>0</v>
      </c>
      <c r="AI27" s="834">
        <f t="shared" si="7"/>
        <v>0</v>
      </c>
      <c r="AJ27" s="834">
        <f t="shared" si="8"/>
        <v>0</v>
      </c>
      <c r="AK27" s="834">
        <f t="shared" si="9"/>
        <v>0</v>
      </c>
      <c r="AL27" s="834">
        <f t="shared" si="10"/>
        <v>0</v>
      </c>
      <c r="BK27" s="850"/>
      <c r="BL27" s="850"/>
      <c r="BM27" s="850"/>
      <c r="BN27" s="850"/>
      <c r="BO27" s="850"/>
      <c r="BP27" s="854"/>
      <c r="BQ27" s="846" t="s">
        <v>66</v>
      </c>
      <c r="BR27" s="846" t="s">
        <v>20</v>
      </c>
      <c r="BS27" s="847">
        <f>'Resolución 137-2019-OS_CD'!AA289*Factores!$B$17</f>
        <v>3.0842879999999995</v>
      </c>
    </row>
    <row r="28" spans="2:71">
      <c r="B28" s="715"/>
      <c r="C28" s="722" t="s">
        <v>23</v>
      </c>
      <c r="D28" s="712" t="s">
        <v>24</v>
      </c>
      <c r="E28" s="713" t="s">
        <v>25</v>
      </c>
      <c r="F28" s="858" t="s">
        <v>273</v>
      </c>
      <c r="G28" s="929">
        <f>'Resolución 137-2019-OS_CD'!G290*Factores!$B$18</f>
        <v>4.2843240000000007</v>
      </c>
      <c r="H28" s="929">
        <f>'Resolución 137-2019-OS_CD'!H290*Factores!$B$18</f>
        <v>4.0265279999999999</v>
      </c>
      <c r="I28" s="930"/>
      <c r="J28" s="930"/>
      <c r="K28" s="930"/>
      <c r="L28" s="930"/>
      <c r="M28" s="930"/>
      <c r="N28" s="930"/>
      <c r="O28" s="930"/>
      <c r="P28" s="930"/>
      <c r="R28" s="834">
        <v>3.18</v>
      </c>
      <c r="S28" s="834">
        <v>2.98</v>
      </c>
      <c r="AC28" s="834">
        <f t="shared" si="1"/>
        <v>1</v>
      </c>
      <c r="AD28" s="834">
        <f t="shared" si="2"/>
        <v>1</v>
      </c>
      <c r="AE28" s="834">
        <f t="shared" si="3"/>
        <v>0</v>
      </c>
      <c r="AF28" s="834">
        <f t="shared" si="4"/>
        <v>0</v>
      </c>
      <c r="AG28" s="834">
        <f t="shared" si="5"/>
        <v>0</v>
      </c>
      <c r="AH28" s="834">
        <f t="shared" si="6"/>
        <v>0</v>
      </c>
      <c r="AI28" s="834">
        <f t="shared" si="7"/>
        <v>0</v>
      </c>
      <c r="AJ28" s="834">
        <f t="shared" si="8"/>
        <v>0</v>
      </c>
      <c r="AK28" s="834">
        <f t="shared" si="9"/>
        <v>0</v>
      </c>
      <c r="AL28" s="834">
        <f t="shared" si="10"/>
        <v>0</v>
      </c>
      <c r="BK28" s="850"/>
      <c r="BL28" s="850"/>
      <c r="BM28" s="850"/>
      <c r="BN28" s="850"/>
      <c r="BO28" s="850"/>
      <c r="BP28" s="842" t="s">
        <v>2</v>
      </c>
      <c r="BQ28" s="846" t="s">
        <v>55</v>
      </c>
      <c r="BR28" s="846" t="s">
        <v>56</v>
      </c>
      <c r="BS28" s="847">
        <f>'Resolución 137-2019-OS_CD'!AA290*Factores!$B$17</f>
        <v>0.5898239999999999</v>
      </c>
    </row>
    <row r="29" spans="2:71"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9">
        <f>'Resolución 137-2019-OS_CD'!G291*Factores!$B$18</f>
        <v>4.2843240000000007</v>
      </c>
      <c r="H29" s="929">
        <f>'Resolución 137-2019-OS_CD'!H291*Factores!$B$18</f>
        <v>4.0265279999999999</v>
      </c>
      <c r="I29" s="930"/>
      <c r="J29" s="930"/>
      <c r="K29" s="930"/>
      <c r="L29" s="930"/>
      <c r="M29" s="930"/>
      <c r="N29" s="930"/>
      <c r="O29" s="930"/>
      <c r="P29" s="930"/>
      <c r="R29" s="834">
        <v>3.18</v>
      </c>
      <c r="S29" s="834">
        <v>2.98</v>
      </c>
      <c r="AC29" s="834">
        <f t="shared" si="1"/>
        <v>1</v>
      </c>
      <c r="AD29" s="834">
        <f t="shared" si="2"/>
        <v>1</v>
      </c>
      <c r="AE29" s="834">
        <f t="shared" si="3"/>
        <v>0</v>
      </c>
      <c r="AF29" s="834">
        <f t="shared" si="4"/>
        <v>0</v>
      </c>
      <c r="AG29" s="834">
        <f t="shared" si="5"/>
        <v>0</v>
      </c>
      <c r="AH29" s="834">
        <f t="shared" si="6"/>
        <v>0</v>
      </c>
      <c r="AI29" s="834">
        <f t="shared" si="7"/>
        <v>0</v>
      </c>
      <c r="AJ29" s="834">
        <f t="shared" si="8"/>
        <v>0</v>
      </c>
      <c r="AK29" s="834">
        <f t="shared" si="9"/>
        <v>0</v>
      </c>
      <c r="AL29" s="834">
        <f t="shared" si="10"/>
        <v>0</v>
      </c>
      <c r="BK29" s="850"/>
      <c r="BL29" s="850"/>
      <c r="BM29" s="850"/>
      <c r="BN29" s="850"/>
      <c r="BO29" s="850"/>
      <c r="BP29" s="850"/>
      <c r="BQ29" s="857" t="s">
        <v>59</v>
      </c>
      <c r="BR29" s="846" t="s">
        <v>185</v>
      </c>
      <c r="BS29" s="847">
        <f>'Resolución 137-2019-OS_CD'!AA291*Factores!$B$17</f>
        <v>1.2165119999999998</v>
      </c>
    </row>
    <row r="30" spans="2:71">
      <c r="B30" s="715"/>
      <c r="C30" s="716"/>
      <c r="D30" s="856" t="s">
        <v>29</v>
      </c>
      <c r="E30" s="814" t="s">
        <v>30</v>
      </c>
      <c r="F30" s="714" t="s">
        <v>272</v>
      </c>
      <c r="G30" s="929"/>
      <c r="H30" s="929">
        <f>'Resolución 137-2019-OS_CD'!H292*Factores!$B$18</f>
        <v>4.0265279999999999</v>
      </c>
      <c r="I30" s="930"/>
      <c r="J30" s="930"/>
      <c r="K30" s="930"/>
      <c r="L30" s="930"/>
      <c r="M30" s="930"/>
      <c r="N30" s="930"/>
      <c r="O30" s="930"/>
      <c r="P30" s="930"/>
      <c r="S30" s="834">
        <v>2.98</v>
      </c>
      <c r="AC30" s="834">
        <f t="shared" si="1"/>
        <v>0</v>
      </c>
      <c r="AD30" s="834">
        <f t="shared" si="2"/>
        <v>1</v>
      </c>
      <c r="AE30" s="834">
        <f t="shared" si="3"/>
        <v>0</v>
      </c>
      <c r="AF30" s="834">
        <f t="shared" si="4"/>
        <v>0</v>
      </c>
      <c r="AG30" s="834">
        <f t="shared" si="5"/>
        <v>0</v>
      </c>
      <c r="AH30" s="834">
        <f t="shared" si="6"/>
        <v>0</v>
      </c>
      <c r="AI30" s="834">
        <f t="shared" si="7"/>
        <v>0</v>
      </c>
      <c r="AJ30" s="834">
        <f t="shared" si="8"/>
        <v>0</v>
      </c>
      <c r="AK30" s="834">
        <f t="shared" si="9"/>
        <v>0</v>
      </c>
      <c r="AL30" s="834">
        <f t="shared" si="10"/>
        <v>0</v>
      </c>
      <c r="BK30" s="850"/>
      <c r="BL30" s="850"/>
      <c r="BM30" s="850"/>
      <c r="BN30" s="850"/>
      <c r="BO30" s="850"/>
      <c r="BP30" s="850"/>
      <c r="BQ30" s="857" t="s">
        <v>61</v>
      </c>
      <c r="BR30" s="846" t="s">
        <v>185</v>
      </c>
      <c r="BS30" s="847">
        <f>'Resolución 137-2019-OS_CD'!AA292*Factores!$B$17</f>
        <v>1.35168</v>
      </c>
    </row>
    <row r="31" spans="2:71">
      <c r="B31" s="715"/>
      <c r="C31" s="716"/>
      <c r="D31" s="856" t="s">
        <v>31</v>
      </c>
      <c r="E31" s="814" t="s">
        <v>32</v>
      </c>
      <c r="F31" s="714" t="s">
        <v>272</v>
      </c>
      <c r="G31" s="929"/>
      <c r="H31" s="929">
        <f>'Resolución 137-2019-OS_CD'!H293*Factores!$B$18</f>
        <v>4.0265279999999999</v>
      </c>
      <c r="I31" s="930"/>
      <c r="J31" s="930"/>
      <c r="K31" s="930"/>
      <c r="L31" s="930"/>
      <c r="M31" s="930"/>
      <c r="N31" s="930"/>
      <c r="O31" s="930"/>
      <c r="P31" s="930"/>
      <c r="S31" s="834">
        <v>2.98</v>
      </c>
      <c r="AC31" s="834">
        <f t="shared" si="1"/>
        <v>0</v>
      </c>
      <c r="AD31" s="834">
        <f t="shared" si="2"/>
        <v>1</v>
      </c>
      <c r="AE31" s="834">
        <f t="shared" si="3"/>
        <v>0</v>
      </c>
      <c r="AF31" s="834">
        <f t="shared" si="4"/>
        <v>0</v>
      </c>
      <c r="AG31" s="834">
        <f t="shared" si="5"/>
        <v>0</v>
      </c>
      <c r="AH31" s="834">
        <f t="shared" si="6"/>
        <v>0</v>
      </c>
      <c r="AI31" s="834">
        <f t="shared" si="7"/>
        <v>0</v>
      </c>
      <c r="AJ31" s="834">
        <f t="shared" si="8"/>
        <v>0</v>
      </c>
      <c r="AK31" s="834">
        <f t="shared" si="9"/>
        <v>0</v>
      </c>
      <c r="AL31" s="834">
        <f t="shared" si="10"/>
        <v>0</v>
      </c>
      <c r="BK31" s="850"/>
      <c r="BL31" s="850"/>
      <c r="BM31" s="850"/>
      <c r="BN31" s="850"/>
      <c r="BO31" s="850"/>
      <c r="BP31" s="850"/>
      <c r="BQ31" s="846" t="s">
        <v>62</v>
      </c>
      <c r="BR31" s="846" t="s">
        <v>63</v>
      </c>
      <c r="BS31" s="847">
        <f>'Resolución 137-2019-OS_CD'!AA293*Factores!$B$17</f>
        <v>2.6050559999999998</v>
      </c>
    </row>
    <row r="32" spans="2:71">
      <c r="B32" s="719"/>
      <c r="C32" s="726"/>
      <c r="D32" s="859" t="s">
        <v>33</v>
      </c>
      <c r="E32" s="817" t="s">
        <v>34</v>
      </c>
      <c r="F32" s="714" t="s">
        <v>272</v>
      </c>
      <c r="G32" s="929"/>
      <c r="H32" s="929">
        <f>'Resolución 137-2019-OS_CD'!H294*Factores!$B$18</f>
        <v>4.0265279999999999</v>
      </c>
      <c r="I32" s="930"/>
      <c r="J32" s="930"/>
      <c r="K32" s="930"/>
      <c r="L32" s="930"/>
      <c r="M32" s="930"/>
      <c r="N32" s="930"/>
      <c r="O32" s="930"/>
      <c r="P32" s="930"/>
      <c r="S32" s="834">
        <v>2.98</v>
      </c>
      <c r="AC32" s="834">
        <f>+IF(R32=G32,0,1)</f>
        <v>0</v>
      </c>
      <c r="AD32" s="834">
        <f t="shared" si="2"/>
        <v>1</v>
      </c>
      <c r="AE32" s="834">
        <f t="shared" si="3"/>
        <v>0</v>
      </c>
      <c r="AF32" s="834">
        <f t="shared" si="4"/>
        <v>0</v>
      </c>
      <c r="AG32" s="834">
        <f t="shared" si="5"/>
        <v>0</v>
      </c>
      <c r="AH32" s="834">
        <f t="shared" si="6"/>
        <v>0</v>
      </c>
      <c r="AI32" s="834">
        <f t="shared" si="7"/>
        <v>0</v>
      </c>
      <c r="AJ32" s="834">
        <f t="shared" si="8"/>
        <v>0</v>
      </c>
      <c r="AK32" s="834">
        <f t="shared" si="9"/>
        <v>0</v>
      </c>
      <c r="AL32" s="834">
        <f t="shared" si="10"/>
        <v>0</v>
      </c>
      <c r="AM32" s="860">
        <f>+SUM(AC10:AL32)</f>
        <v>83</v>
      </c>
      <c r="BK32" s="854"/>
      <c r="BL32" s="854"/>
      <c r="BM32" s="854"/>
      <c r="BN32" s="850"/>
      <c r="BO32" s="854"/>
      <c r="BP32" s="850"/>
      <c r="BQ32" s="846" t="s">
        <v>66</v>
      </c>
      <c r="BR32" s="846" t="s">
        <v>20</v>
      </c>
      <c r="BS32" s="847">
        <f>'Resolución 137-2019-OS_CD'!AA294*Factores!$B$17</f>
        <v>3.0228479999999998</v>
      </c>
    </row>
    <row r="33" spans="2:71" ht="25.5">
      <c r="B33" s="837" t="s">
        <v>276</v>
      </c>
      <c r="C33" s="837"/>
      <c r="D33" s="837"/>
      <c r="E33" s="837"/>
      <c r="F33" s="837"/>
      <c r="G33" s="837"/>
      <c r="H33" s="742"/>
      <c r="I33" s="837"/>
      <c r="J33" s="837"/>
      <c r="K33" s="837"/>
      <c r="L33" s="837"/>
      <c r="M33" s="837"/>
      <c r="N33" s="837"/>
      <c r="O33" s="837"/>
      <c r="P33" s="837"/>
      <c r="BK33" s="842" t="s">
        <v>67</v>
      </c>
      <c r="BL33" s="842" t="s">
        <v>68</v>
      </c>
      <c r="BM33" s="861" t="s">
        <v>53</v>
      </c>
      <c r="BN33" s="842" t="s">
        <v>18</v>
      </c>
      <c r="BO33" s="862" t="s">
        <v>69</v>
      </c>
      <c r="BP33" s="842" t="s">
        <v>54</v>
      </c>
      <c r="BQ33" s="846" t="s">
        <v>151</v>
      </c>
      <c r="BR33" s="846" t="s">
        <v>186</v>
      </c>
      <c r="BS33" s="847">
        <f>'Resolución 137-2019-OS_CD'!AA295*Factores!$B$18</f>
        <v>4.2720479999999998</v>
      </c>
    </row>
    <row r="34" spans="2:71">
      <c r="B34" s="837" t="s">
        <v>277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50"/>
      <c r="BL34" s="854"/>
      <c r="BM34" s="863"/>
      <c r="BN34" s="854"/>
      <c r="BO34" s="864"/>
      <c r="BP34" s="865" t="s">
        <v>2</v>
      </c>
      <c r="BQ34" s="846" t="s">
        <v>151</v>
      </c>
      <c r="BR34" s="846" t="s">
        <v>186</v>
      </c>
      <c r="BS34" s="847">
        <f>'Resolución 137-2019-OS_CD'!AA296*Factores!$B$18</f>
        <v>4.0265279999999999</v>
      </c>
    </row>
    <row r="35" spans="2:71" ht="25.5">
      <c r="B35" s="837" t="s">
        <v>278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42" t="s">
        <v>37</v>
      </c>
      <c r="BL35" s="866" t="s">
        <v>70</v>
      </c>
      <c r="BM35" s="850" t="s">
        <v>71</v>
      </c>
      <c r="BN35" s="850" t="s">
        <v>18</v>
      </c>
      <c r="BO35" s="867" t="s">
        <v>72</v>
      </c>
      <c r="BP35" s="868" t="s">
        <v>54</v>
      </c>
      <c r="BQ35" s="869" t="s">
        <v>66</v>
      </c>
      <c r="BR35" s="869" t="s">
        <v>40</v>
      </c>
      <c r="BS35" s="847">
        <f>'Resolución 137-2019-OS_CD'!AA297*Factores!$B$18</f>
        <v>12.619728</v>
      </c>
    </row>
    <row r="36" spans="2:71">
      <c r="B36" s="837"/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70"/>
      <c r="BL36" s="866"/>
      <c r="BM36" s="870" t="s">
        <v>152</v>
      </c>
      <c r="BN36" s="870"/>
      <c r="BO36" s="871"/>
      <c r="BP36" s="868" t="s">
        <v>2</v>
      </c>
      <c r="BQ36" s="869" t="s">
        <v>66</v>
      </c>
      <c r="BR36" s="869" t="s">
        <v>40</v>
      </c>
      <c r="BS36" s="872">
        <f>'Resolución 137-2019-OS_CD'!AA298*Factores!$B$18</f>
        <v>12.595176</v>
      </c>
    </row>
    <row r="37" spans="2:71" ht="25.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74" t="s">
        <v>70</v>
      </c>
      <c r="BM37" s="842" t="s">
        <v>71</v>
      </c>
      <c r="BN37" s="842" t="s">
        <v>18</v>
      </c>
      <c r="BO37" s="845" t="s">
        <v>72</v>
      </c>
      <c r="BP37" s="873" t="s">
        <v>54</v>
      </c>
      <c r="BQ37" s="846" t="s">
        <v>66</v>
      </c>
      <c r="BR37" s="846" t="s">
        <v>40</v>
      </c>
      <c r="BS37" s="872">
        <f>'Resolución 137-2019-OS_CD'!AA299*Factores!$B$18</f>
        <v>13.1967</v>
      </c>
    </row>
    <row r="38" spans="2:71" ht="15.75">
      <c r="B38" s="740" t="s">
        <v>311</v>
      </c>
      <c r="C38" s="837"/>
      <c r="D38" s="742"/>
      <c r="E38" s="742"/>
      <c r="F38" s="742"/>
      <c r="G38" s="742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75"/>
      <c r="BM38" s="854" t="s">
        <v>245</v>
      </c>
      <c r="BN38" s="854"/>
      <c r="BO38" s="854"/>
      <c r="BP38" s="873" t="s">
        <v>2</v>
      </c>
      <c r="BQ38" s="846" t="s">
        <v>66</v>
      </c>
      <c r="BR38" s="846" t="s">
        <v>40</v>
      </c>
      <c r="BS38" s="872">
        <f>'Resolución 137-2019-OS_CD'!AA300*Factores!$B$18</f>
        <v>13.466772000000001</v>
      </c>
    </row>
    <row r="39" spans="2:71">
      <c r="B39" s="837"/>
      <c r="C39" s="837"/>
      <c r="D39" s="837"/>
      <c r="E39" s="837"/>
      <c r="F39" s="742"/>
      <c r="G39" s="1057" t="s">
        <v>307</v>
      </c>
      <c r="H39" s="1058"/>
      <c r="I39" s="1057" t="s">
        <v>308</v>
      </c>
      <c r="J39" s="1058"/>
      <c r="K39" s="1059" t="s">
        <v>309</v>
      </c>
      <c r="L39" s="1060"/>
      <c r="M39" s="1061" t="s">
        <v>310</v>
      </c>
      <c r="N39" s="1062"/>
      <c r="O39" s="837"/>
      <c r="P39" s="837"/>
      <c r="BK39" s="850"/>
      <c r="BL39" s="866" t="s">
        <v>177</v>
      </c>
      <c r="BM39" s="850" t="s">
        <v>71</v>
      </c>
      <c r="BN39" s="850" t="s">
        <v>18</v>
      </c>
      <c r="BO39" s="867" t="s">
        <v>187</v>
      </c>
      <c r="BP39" s="868" t="s">
        <v>54</v>
      </c>
      <c r="BQ39" s="869" t="s">
        <v>66</v>
      </c>
      <c r="BR39" s="869" t="s">
        <v>40</v>
      </c>
      <c r="BS39" s="872">
        <f>'Resolución 137-2019-OS_CD'!AA301*Factores!$B$18</f>
        <v>13.1967</v>
      </c>
    </row>
    <row r="40" spans="2:71">
      <c r="B40" s="707" t="s">
        <v>6</v>
      </c>
      <c r="C40" s="707" t="s">
        <v>3</v>
      </c>
      <c r="D40" s="707" t="s">
        <v>4</v>
      </c>
      <c r="E40" s="707" t="s">
        <v>7</v>
      </c>
      <c r="F40" s="707" t="s">
        <v>49</v>
      </c>
      <c r="G40" s="707" t="s">
        <v>1</v>
      </c>
      <c r="H40" s="707" t="s">
        <v>2</v>
      </c>
      <c r="I40" s="707" t="s">
        <v>1</v>
      </c>
      <c r="J40" s="707" t="s">
        <v>2</v>
      </c>
      <c r="K40" s="707" t="s">
        <v>1</v>
      </c>
      <c r="L40" s="707" t="s">
        <v>2</v>
      </c>
      <c r="M40" s="707" t="s">
        <v>1</v>
      </c>
      <c r="N40" s="707" t="s">
        <v>2</v>
      </c>
      <c r="O40" s="837"/>
      <c r="P40" s="837"/>
      <c r="BK40" s="850"/>
      <c r="BL40" s="866"/>
      <c r="BM40" s="850" t="s">
        <v>152</v>
      </c>
      <c r="BN40" s="850"/>
      <c r="BO40" s="850"/>
      <c r="BP40" s="873" t="s">
        <v>2</v>
      </c>
      <c r="BQ40" s="846" t="s">
        <v>66</v>
      </c>
      <c r="BR40" s="846" t="s">
        <v>40</v>
      </c>
      <c r="BS40" s="872">
        <f>'Resolución 137-2019-OS_CD'!AA302*Factores!$B$18</f>
        <v>13.466772000000001</v>
      </c>
    </row>
    <row r="41" spans="2:71">
      <c r="B41" s="730"/>
      <c r="C41" s="730"/>
      <c r="D41" s="730"/>
      <c r="E41" s="730" t="s">
        <v>86</v>
      </c>
      <c r="F41" s="730" t="s">
        <v>304</v>
      </c>
      <c r="G41" s="711" t="s">
        <v>280</v>
      </c>
      <c r="H41" s="711" t="s">
        <v>285</v>
      </c>
      <c r="I41" s="711" t="s">
        <v>280</v>
      </c>
      <c r="J41" s="711" t="s">
        <v>285</v>
      </c>
      <c r="K41" s="711" t="s">
        <v>280</v>
      </c>
      <c r="L41" s="711" t="s">
        <v>285</v>
      </c>
      <c r="M41" s="711" t="s">
        <v>280</v>
      </c>
      <c r="N41" s="711" t="s">
        <v>285</v>
      </c>
      <c r="O41" s="837"/>
      <c r="P41" s="837"/>
      <c r="BK41" s="850"/>
      <c r="BL41" s="874" t="s">
        <v>177</v>
      </c>
      <c r="BM41" s="842" t="s">
        <v>71</v>
      </c>
      <c r="BN41" s="842" t="s">
        <v>18</v>
      </c>
      <c r="BO41" s="845" t="s">
        <v>187</v>
      </c>
      <c r="BP41" s="873" t="s">
        <v>54</v>
      </c>
      <c r="BQ41" s="846" t="s">
        <v>66</v>
      </c>
      <c r="BR41" s="846" t="s">
        <v>40</v>
      </c>
      <c r="BS41" s="872">
        <f>'Resolución 137-2019-OS_CD'!AA303*Factores!$B$18</f>
        <v>14.068296000000002</v>
      </c>
    </row>
    <row r="42" spans="2:71">
      <c r="B42" s="712" t="s">
        <v>11</v>
      </c>
      <c r="C42" s="712" t="s">
        <v>9</v>
      </c>
      <c r="D42" s="712" t="s">
        <v>10</v>
      </c>
      <c r="E42" s="713" t="s">
        <v>12</v>
      </c>
      <c r="F42" s="732" t="s">
        <v>87</v>
      </c>
      <c r="G42" s="928">
        <f>+'Resolución 137-2019-OS_CD'!G304*Factores!$B$17</f>
        <v>1.069056</v>
      </c>
      <c r="H42" s="928">
        <f>+'Resolución 137-2019-OS_CD'!H304*Factores!$B$17</f>
        <v>0.95846399999999998</v>
      </c>
      <c r="I42" s="928">
        <f>+'Resolución 137-2019-OS_CD'!I304*Factores!$B$17</f>
        <v>1.1304959999999999</v>
      </c>
      <c r="J42" s="928">
        <f>+'Resolución 137-2019-OS_CD'!J304*Factores!$B$17</f>
        <v>1.0199039999999999</v>
      </c>
      <c r="K42" s="928">
        <f>+'Resolución 137-2019-OS_CD'!K304*Factores!$B$17</f>
        <v>1.3271040000000001</v>
      </c>
      <c r="L42" s="928">
        <f>+'Resolución 137-2019-OS_CD'!L304*Factores!$B$17</f>
        <v>1.2165119999999998</v>
      </c>
      <c r="M42" s="928">
        <f>+'Resolución 137-2019-OS_CD'!M304*Factores!$B$17</f>
        <v>1.3885439999999998</v>
      </c>
      <c r="N42" s="928">
        <f>+'Resolución 137-2019-OS_CD'!N304*Factores!$B$17</f>
        <v>1.277952</v>
      </c>
      <c r="O42" s="837"/>
      <c r="P42" s="837"/>
      <c r="R42" s="834">
        <v>0.76</v>
      </c>
      <c r="S42" s="834">
        <v>0.72</v>
      </c>
      <c r="T42" s="834">
        <v>0.81</v>
      </c>
      <c r="U42" s="834">
        <v>0.77</v>
      </c>
      <c r="V42" s="834">
        <v>0.97</v>
      </c>
      <c r="W42" s="834">
        <v>0.93</v>
      </c>
      <c r="X42" s="834">
        <v>1.01</v>
      </c>
      <c r="Y42" s="834">
        <v>0.98</v>
      </c>
      <c r="AA42" s="834">
        <f>+IF(R42=G42,0,1)</f>
        <v>1</v>
      </c>
      <c r="AB42" s="834">
        <f t="shared" ref="AB42:AG42" si="11">+IF(S42=H42,0,1)</f>
        <v>1</v>
      </c>
      <c r="AC42" s="834">
        <f t="shared" si="11"/>
        <v>1</v>
      </c>
      <c r="AD42" s="834">
        <f t="shared" si="11"/>
        <v>1</v>
      </c>
      <c r="AE42" s="834">
        <f t="shared" si="11"/>
        <v>1</v>
      </c>
      <c r="AF42" s="834">
        <f t="shared" si="11"/>
        <v>1</v>
      </c>
      <c r="AG42" s="834">
        <f t="shared" si="11"/>
        <v>1</v>
      </c>
      <c r="AH42" s="834">
        <f>+IF(Y42=N42,0,1)</f>
        <v>1</v>
      </c>
      <c r="BK42" s="854"/>
      <c r="BL42" s="875"/>
      <c r="BM42" s="854" t="s">
        <v>245</v>
      </c>
      <c r="BN42" s="854"/>
      <c r="BO42" s="854"/>
      <c r="BP42" s="873" t="s">
        <v>2</v>
      </c>
      <c r="BQ42" s="846" t="s">
        <v>66</v>
      </c>
      <c r="BR42" s="846" t="s">
        <v>40</v>
      </c>
      <c r="BS42" s="872">
        <f>'Resolución 137-2019-OS_CD'!AA304*Factores!$B$18</f>
        <v>14.080572000000002</v>
      </c>
    </row>
    <row r="43" spans="2:71">
      <c r="B43" s="853"/>
      <c r="C43" s="853"/>
      <c r="D43" s="876"/>
      <c r="E43" s="876"/>
      <c r="F43" s="732" t="s">
        <v>88</v>
      </c>
      <c r="G43" s="928">
        <f>+'Resolución 137-2019-OS_CD'!G305*Factores!$B$17</f>
        <v>1.069056</v>
      </c>
      <c r="H43" s="928">
        <f>+'Resolución 137-2019-OS_CD'!H305*Factores!$B$17</f>
        <v>0.95846399999999998</v>
      </c>
      <c r="I43" s="928">
        <f>+'Resolución 137-2019-OS_CD'!I305*Factores!$B$17</f>
        <v>1.1304959999999999</v>
      </c>
      <c r="J43" s="928">
        <f>+'Resolución 137-2019-OS_CD'!J305*Factores!$B$17</f>
        <v>1.0199039999999999</v>
      </c>
      <c r="K43" s="928">
        <f>+'Resolución 137-2019-OS_CD'!K305*Factores!$B$17</f>
        <v>1.3271040000000001</v>
      </c>
      <c r="L43" s="928">
        <f>+'Resolución 137-2019-OS_CD'!L305*Factores!$B$17</f>
        <v>1.2165119999999998</v>
      </c>
      <c r="M43" s="928">
        <f>+'Resolución 137-2019-OS_CD'!M305*Factores!$B$17</f>
        <v>1.3885439999999998</v>
      </c>
      <c r="N43" s="928">
        <f>+'Resolución 137-2019-OS_CD'!N305*Factores!$B$17</f>
        <v>1.277952</v>
      </c>
      <c r="O43" s="837"/>
      <c r="P43" s="837"/>
      <c r="R43" s="834">
        <v>0.76</v>
      </c>
      <c r="S43" s="834">
        <v>0.72</v>
      </c>
      <c r="T43" s="834">
        <v>0.81</v>
      </c>
      <c r="U43" s="834">
        <v>0.77</v>
      </c>
      <c r="V43" s="834">
        <v>0.97</v>
      </c>
      <c r="W43" s="834">
        <v>0.93</v>
      </c>
      <c r="X43" s="834">
        <v>1.01</v>
      </c>
      <c r="Y43" s="834">
        <v>0.98</v>
      </c>
      <c r="AA43" s="834">
        <f t="shared" ref="AA43:AA47" si="12">+IF(R43=G43,0,1)</f>
        <v>1</v>
      </c>
      <c r="AB43" s="834">
        <f t="shared" ref="AB43:AB47" si="13">+IF(S43=H43,0,1)</f>
        <v>1</v>
      </c>
      <c r="AC43" s="834">
        <f t="shared" ref="AC43:AC47" si="14">+IF(T43=I43,0,1)</f>
        <v>1</v>
      </c>
      <c r="AD43" s="834">
        <f t="shared" ref="AD43:AD47" si="15">+IF(U43=J43,0,1)</f>
        <v>1</v>
      </c>
      <c r="AE43" s="834">
        <f t="shared" ref="AE43:AE47" si="16">+IF(V43=K43,0,1)</f>
        <v>1</v>
      </c>
      <c r="AF43" s="834">
        <f t="shared" ref="AF43:AF47" si="17">+IF(W43=L43,0,1)</f>
        <v>1</v>
      </c>
      <c r="AG43" s="834">
        <f t="shared" ref="AG43:AG47" si="18">+IF(X43=M43,0,1)</f>
        <v>1</v>
      </c>
      <c r="AH43" s="834">
        <f t="shared" ref="AH43:AH47" si="19">+IF(Y43=N43,0,1)</f>
        <v>1</v>
      </c>
    </row>
    <row r="44" spans="2:71">
      <c r="B44" s="715"/>
      <c r="C44" s="715"/>
      <c r="D44" s="712" t="s">
        <v>14</v>
      </c>
      <c r="E44" s="713" t="s">
        <v>15</v>
      </c>
      <c r="F44" s="732" t="s">
        <v>87</v>
      </c>
      <c r="G44" s="928">
        <f>+'Resolución 137-2019-OS_CD'!G306*Factores!$B$17</f>
        <v>1.069056</v>
      </c>
      <c r="H44" s="928">
        <f>+'Resolución 137-2019-OS_CD'!H306*Factores!$B$17</f>
        <v>0.95846399999999998</v>
      </c>
      <c r="I44" s="928">
        <f>+'Resolución 137-2019-OS_CD'!I306*Factores!$B$17</f>
        <v>1.1304959999999999</v>
      </c>
      <c r="J44" s="928">
        <f>+'Resolución 137-2019-OS_CD'!J306*Factores!$B$17</f>
        <v>1.0199039999999999</v>
      </c>
      <c r="K44" s="928">
        <f>+'Resolución 137-2019-OS_CD'!K306*Factores!$B$17</f>
        <v>1.3271040000000001</v>
      </c>
      <c r="L44" s="928">
        <f>+'Resolución 137-2019-OS_CD'!L306*Factores!$B$17</f>
        <v>1.2165119999999998</v>
      </c>
      <c r="M44" s="928">
        <f>+'Resolución 137-2019-OS_CD'!M306*Factores!$B$17</f>
        <v>1.3885439999999998</v>
      </c>
      <c r="N44" s="928">
        <f>+'Resolución 137-2019-OS_CD'!N306*Factores!$B$17</f>
        <v>1.277952</v>
      </c>
      <c r="O44" s="837"/>
      <c r="P44" s="837"/>
      <c r="R44" s="834">
        <v>0.76</v>
      </c>
      <c r="S44" s="834">
        <v>0.72</v>
      </c>
      <c r="T44" s="834">
        <v>0.81</v>
      </c>
      <c r="U44" s="834">
        <v>0.77</v>
      </c>
      <c r="V44" s="834">
        <v>0.97</v>
      </c>
      <c r="W44" s="834">
        <v>0.93</v>
      </c>
      <c r="X44" s="834">
        <v>1.01</v>
      </c>
      <c r="Y44" s="834">
        <v>0.98</v>
      </c>
      <c r="AA44" s="834">
        <f t="shared" si="12"/>
        <v>1</v>
      </c>
      <c r="AB44" s="834">
        <f t="shared" si="13"/>
        <v>1</v>
      </c>
      <c r="AC44" s="834">
        <f t="shared" si="14"/>
        <v>1</v>
      </c>
      <c r="AD44" s="834">
        <f t="shared" si="15"/>
        <v>1</v>
      </c>
      <c r="AE44" s="834">
        <f t="shared" si="16"/>
        <v>1</v>
      </c>
      <c r="AF44" s="834">
        <f t="shared" si="17"/>
        <v>1</v>
      </c>
      <c r="AG44" s="834">
        <f t="shared" si="18"/>
        <v>1</v>
      </c>
      <c r="AH44" s="834">
        <f t="shared" si="19"/>
        <v>1</v>
      </c>
    </row>
    <row r="45" spans="2:71">
      <c r="B45" s="876"/>
      <c r="C45" s="876"/>
      <c r="D45" s="876"/>
      <c r="E45" s="734"/>
      <c r="F45" s="732" t="s">
        <v>88</v>
      </c>
      <c r="G45" s="928">
        <f>+'Resolución 137-2019-OS_CD'!G307*Factores!$B$17</f>
        <v>1.069056</v>
      </c>
      <c r="H45" s="928">
        <f>+'Resolución 137-2019-OS_CD'!H307*Factores!$B$17</f>
        <v>0.95846399999999998</v>
      </c>
      <c r="I45" s="928">
        <f>+'Resolución 137-2019-OS_CD'!I307*Factores!$B$17</f>
        <v>1.1304959999999999</v>
      </c>
      <c r="J45" s="928">
        <f>+'Resolución 137-2019-OS_CD'!J307*Factores!$B$17</f>
        <v>1.0199039999999999</v>
      </c>
      <c r="K45" s="928">
        <f>+'Resolución 137-2019-OS_CD'!K307*Factores!$B$17</f>
        <v>1.3271040000000001</v>
      </c>
      <c r="L45" s="928">
        <f>+'Resolución 137-2019-OS_CD'!L307*Factores!$B$17</f>
        <v>1.2165119999999998</v>
      </c>
      <c r="M45" s="928">
        <f>+'Resolución 137-2019-OS_CD'!M307*Factores!$B$17</f>
        <v>1.3885439999999998</v>
      </c>
      <c r="N45" s="928">
        <f>+'Resolución 137-2019-OS_CD'!N307*Factores!$B$17</f>
        <v>1.277952</v>
      </c>
      <c r="O45" s="837"/>
      <c r="P45" s="837"/>
      <c r="R45" s="834">
        <v>0.76</v>
      </c>
      <c r="S45" s="834">
        <v>0.72</v>
      </c>
      <c r="T45" s="834">
        <v>0.81</v>
      </c>
      <c r="U45" s="834">
        <v>0.77</v>
      </c>
      <c r="V45" s="834">
        <v>0.97</v>
      </c>
      <c r="W45" s="834">
        <v>0.93</v>
      </c>
      <c r="X45" s="834">
        <v>1.01</v>
      </c>
      <c r="Y45" s="834">
        <v>0.98</v>
      </c>
      <c r="AA45" s="834">
        <f t="shared" si="12"/>
        <v>1</v>
      </c>
      <c r="AB45" s="834">
        <f t="shared" si="13"/>
        <v>1</v>
      </c>
      <c r="AC45" s="834">
        <f t="shared" si="14"/>
        <v>1</v>
      </c>
      <c r="AD45" s="834">
        <f t="shared" si="15"/>
        <v>1</v>
      </c>
      <c r="AE45" s="834">
        <f t="shared" si="16"/>
        <v>1</v>
      </c>
      <c r="AF45" s="834">
        <f t="shared" si="17"/>
        <v>1</v>
      </c>
      <c r="AG45" s="834">
        <f t="shared" si="18"/>
        <v>1</v>
      </c>
      <c r="AH45" s="834">
        <f t="shared" si="19"/>
        <v>1</v>
      </c>
    </row>
    <row r="46" spans="2:71">
      <c r="B46" s="712" t="s">
        <v>18</v>
      </c>
      <c r="C46" s="712" t="s">
        <v>16</v>
      </c>
      <c r="D46" s="735" t="s">
        <v>17</v>
      </c>
      <c r="E46" s="736" t="s">
        <v>19</v>
      </c>
      <c r="F46" s="735" t="s">
        <v>60</v>
      </c>
      <c r="G46" s="928">
        <f>+'Resolución 137-2019-OS_CD'!G308*Factores!$B$17</f>
        <v>1.277952</v>
      </c>
      <c r="H46" s="928">
        <f>+'Resolución 137-2019-OS_CD'!H308*Factores!$B$17</f>
        <v>1.2165119999999998</v>
      </c>
      <c r="I46" s="928">
        <f>+'Resolución 137-2019-OS_CD'!I308*Factores!$B$17</f>
        <v>1.277952</v>
      </c>
      <c r="J46" s="928">
        <f>+'Resolución 137-2019-OS_CD'!J308*Factores!$B$17</f>
        <v>1.2165119999999998</v>
      </c>
      <c r="K46" s="928">
        <f>+'Resolución 137-2019-OS_CD'!K308*Factores!$B$17</f>
        <v>1.4254079999999998</v>
      </c>
      <c r="L46" s="928">
        <f>+'Resolución 137-2019-OS_CD'!L308*Factores!$B$17</f>
        <v>1.35168</v>
      </c>
      <c r="M46" s="928">
        <f>+'Resolución 137-2019-OS_CD'!M308*Factores!$B$17</f>
        <v>1.4254079999999998</v>
      </c>
      <c r="N46" s="928">
        <f>+'Resolución 137-2019-OS_CD'!N308*Factores!$B$17</f>
        <v>1.35168</v>
      </c>
      <c r="O46" s="837"/>
      <c r="P46" s="837"/>
      <c r="R46" s="834">
        <v>0.98</v>
      </c>
      <c r="S46" s="834">
        <v>0.95</v>
      </c>
      <c r="T46" s="834">
        <v>0.98</v>
      </c>
      <c r="U46" s="834">
        <v>0.95</v>
      </c>
      <c r="V46" s="834">
        <v>1.1000000000000001</v>
      </c>
      <c r="W46" s="834">
        <v>1.06</v>
      </c>
      <c r="X46" s="834">
        <v>1.1000000000000001</v>
      </c>
      <c r="Y46" s="834">
        <v>1.06</v>
      </c>
      <c r="AA46" s="834">
        <f t="shared" si="12"/>
        <v>1</v>
      </c>
      <c r="AB46" s="834">
        <f t="shared" si="13"/>
        <v>1</v>
      </c>
      <c r="AC46" s="834">
        <f t="shared" si="14"/>
        <v>1</v>
      </c>
      <c r="AD46" s="834">
        <f t="shared" si="15"/>
        <v>1</v>
      </c>
      <c r="AE46" s="834">
        <f t="shared" si="16"/>
        <v>1</v>
      </c>
      <c r="AF46" s="834">
        <f t="shared" si="17"/>
        <v>1</v>
      </c>
      <c r="AG46" s="834">
        <f t="shared" si="18"/>
        <v>1</v>
      </c>
      <c r="AH46" s="834">
        <f t="shared" si="19"/>
        <v>1</v>
      </c>
    </row>
    <row r="47" spans="2:71">
      <c r="B47" s="719"/>
      <c r="C47" s="719"/>
      <c r="D47" s="735" t="s">
        <v>21</v>
      </c>
      <c r="E47" s="738" t="s">
        <v>22</v>
      </c>
      <c r="F47" s="735" t="s">
        <v>60</v>
      </c>
      <c r="G47" s="928">
        <f>+'Resolución 137-2019-OS_CD'!G309*Factores!$B$17</f>
        <v>1.277952</v>
      </c>
      <c r="H47" s="928">
        <f>+'Resolución 137-2019-OS_CD'!H309*Factores!$B$17</f>
        <v>1.2165119999999998</v>
      </c>
      <c r="I47" s="928">
        <f>+'Resolución 137-2019-OS_CD'!I309*Factores!$B$17</f>
        <v>1.277952</v>
      </c>
      <c r="J47" s="928">
        <f>+'Resolución 137-2019-OS_CD'!J309*Factores!$B$17</f>
        <v>1.2165119999999998</v>
      </c>
      <c r="K47" s="928">
        <f>+'Resolución 137-2019-OS_CD'!K309*Factores!$B$17</f>
        <v>1.4254079999999998</v>
      </c>
      <c r="L47" s="928">
        <f>+'Resolución 137-2019-OS_CD'!L309*Factores!$B$17</f>
        <v>1.35168</v>
      </c>
      <c r="M47" s="928">
        <f>+'Resolución 137-2019-OS_CD'!M309*Factores!$B$17</f>
        <v>1.4254079999999998</v>
      </c>
      <c r="N47" s="928">
        <f>+'Resolución 137-2019-OS_CD'!N309*Factores!$B$17</f>
        <v>1.35168</v>
      </c>
      <c r="O47" s="837"/>
      <c r="P47" s="837"/>
      <c r="R47" s="834">
        <v>0.98</v>
      </c>
      <c r="S47" s="834">
        <v>0.95</v>
      </c>
      <c r="T47" s="834">
        <v>0.98</v>
      </c>
      <c r="U47" s="834">
        <v>0.95</v>
      </c>
      <c r="V47" s="834">
        <v>1.1000000000000001</v>
      </c>
      <c r="W47" s="834">
        <v>1.06</v>
      </c>
      <c r="X47" s="834">
        <v>1.1000000000000001</v>
      </c>
      <c r="Y47" s="834">
        <v>1.06</v>
      </c>
      <c r="AA47" s="834">
        <f t="shared" si="12"/>
        <v>1</v>
      </c>
      <c r="AB47" s="834">
        <f t="shared" si="13"/>
        <v>1</v>
      </c>
      <c r="AC47" s="834">
        <f t="shared" si="14"/>
        <v>1</v>
      </c>
      <c r="AD47" s="834">
        <f t="shared" si="15"/>
        <v>1</v>
      </c>
      <c r="AE47" s="834">
        <f t="shared" si="16"/>
        <v>1</v>
      </c>
      <c r="AF47" s="834">
        <f t="shared" si="17"/>
        <v>1</v>
      </c>
      <c r="AG47" s="834">
        <f t="shared" si="18"/>
        <v>1</v>
      </c>
      <c r="AH47" s="834">
        <f t="shared" si="19"/>
        <v>1</v>
      </c>
      <c r="AI47" s="860">
        <f>+SUM(AA42:AH47)</f>
        <v>48</v>
      </c>
    </row>
    <row r="48" spans="2:71">
      <c r="B48" s="837" t="s">
        <v>281</v>
      </c>
      <c r="C48" s="837"/>
      <c r="D48" s="837"/>
      <c r="E48" s="837"/>
      <c r="F48" s="837"/>
      <c r="G48" s="837"/>
      <c r="H48" s="742"/>
      <c r="I48" s="837"/>
      <c r="J48" s="837"/>
      <c r="K48" s="837"/>
      <c r="L48" s="837"/>
      <c r="M48" s="837"/>
      <c r="N48" s="837"/>
      <c r="O48" s="837"/>
      <c r="P48" s="837"/>
    </row>
    <row r="49" spans="2:38">
      <c r="B49" s="837" t="s">
        <v>284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</row>
    <row r="50" spans="2:38"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</row>
    <row r="51" spans="2:38"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38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38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38" ht="15.75">
      <c r="B54" s="740" t="s">
        <v>312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38">
      <c r="B55" s="837"/>
      <c r="C55" s="837"/>
      <c r="D55" s="742"/>
      <c r="E55" s="742"/>
      <c r="F55" s="742"/>
      <c r="G55" s="742"/>
      <c r="H55" s="742"/>
      <c r="I55" s="1061" t="s">
        <v>307</v>
      </c>
      <c r="J55" s="1062"/>
      <c r="K55" s="1061" t="s">
        <v>308</v>
      </c>
      <c r="L55" s="1062"/>
      <c r="M55" s="1061" t="s">
        <v>309</v>
      </c>
      <c r="N55" s="1062"/>
      <c r="O55" s="1061" t="s">
        <v>310</v>
      </c>
      <c r="P55" s="1062"/>
    </row>
    <row r="56" spans="2:38">
      <c r="B56" s="707" t="s">
        <v>6</v>
      </c>
      <c r="C56" s="708" t="s">
        <v>3</v>
      </c>
      <c r="D56" s="707" t="s">
        <v>4</v>
      </c>
      <c r="E56" s="707" t="s">
        <v>7</v>
      </c>
      <c r="F56" s="707" t="s">
        <v>49</v>
      </c>
      <c r="G56" s="707" t="s">
        <v>1</v>
      </c>
      <c r="H56" s="707" t="s">
        <v>2</v>
      </c>
      <c r="I56" s="707" t="s">
        <v>1</v>
      </c>
      <c r="J56" s="707" t="s">
        <v>2</v>
      </c>
      <c r="K56" s="707" t="s">
        <v>1</v>
      </c>
      <c r="L56" s="707" t="s">
        <v>2</v>
      </c>
      <c r="M56" s="707" t="s">
        <v>1</v>
      </c>
      <c r="N56" s="707" t="s">
        <v>2</v>
      </c>
      <c r="O56" s="707" t="s">
        <v>1</v>
      </c>
      <c r="P56" s="707" t="s">
        <v>2</v>
      </c>
    </row>
    <row r="57" spans="2:38">
      <c r="B57" s="709"/>
      <c r="C57" s="710"/>
      <c r="D57" s="709"/>
      <c r="E57" s="709" t="s">
        <v>86</v>
      </c>
      <c r="F57" s="709" t="s">
        <v>304</v>
      </c>
      <c r="G57" s="711" t="s">
        <v>280</v>
      </c>
      <c r="H57" s="709" t="s">
        <v>285</v>
      </c>
      <c r="I57" s="711" t="s">
        <v>280</v>
      </c>
      <c r="J57" s="711" t="s">
        <v>274</v>
      </c>
      <c r="K57" s="711" t="s">
        <v>280</v>
      </c>
      <c r="L57" s="711" t="s">
        <v>274</v>
      </c>
      <c r="M57" s="711" t="s">
        <v>280</v>
      </c>
      <c r="N57" s="711" t="s">
        <v>274</v>
      </c>
      <c r="O57" s="711" t="s">
        <v>280</v>
      </c>
      <c r="P57" s="711" t="s">
        <v>274</v>
      </c>
    </row>
    <row r="58" spans="2:38">
      <c r="B58" s="712" t="s">
        <v>18</v>
      </c>
      <c r="C58" s="722" t="s">
        <v>16</v>
      </c>
      <c r="D58" s="712" t="s">
        <v>17</v>
      </c>
      <c r="E58" s="713" t="s">
        <v>19</v>
      </c>
      <c r="F58" s="714" t="s">
        <v>63</v>
      </c>
      <c r="G58" s="929">
        <f>'Resolución 137-2019-OS_CD'!G317*Factores!$B$17</f>
        <v>2.6787839999999998</v>
      </c>
      <c r="H58" s="929">
        <f>'Resolución 137-2019-OS_CD'!H317*Factores!$B$17</f>
        <v>2.6050559999999998</v>
      </c>
      <c r="I58" s="930"/>
      <c r="J58" s="930"/>
      <c r="K58" s="930"/>
      <c r="L58" s="930"/>
      <c r="M58" s="930"/>
      <c r="N58" s="930"/>
      <c r="O58" s="930"/>
      <c r="P58" s="930"/>
      <c r="R58" s="834">
        <v>1.96</v>
      </c>
      <c r="S58" s="834">
        <v>1.92</v>
      </c>
      <c r="AC58" s="834">
        <f>+IF(R58=G58,0,1)</f>
        <v>1</v>
      </c>
      <c r="AD58" s="834">
        <f t="shared" ref="AD58:AL58" si="20">+IF(S58=H58,0,1)</f>
        <v>1</v>
      </c>
      <c r="AE58" s="834">
        <f t="shared" si="20"/>
        <v>0</v>
      </c>
      <c r="AF58" s="834">
        <f t="shared" si="20"/>
        <v>0</v>
      </c>
      <c r="AG58" s="834">
        <f t="shared" si="20"/>
        <v>0</v>
      </c>
      <c r="AH58" s="834">
        <f t="shared" si="20"/>
        <v>0</v>
      </c>
      <c r="AI58" s="834">
        <f t="shared" si="20"/>
        <v>0</v>
      </c>
      <c r="AJ58" s="834">
        <f t="shared" si="20"/>
        <v>0</v>
      </c>
      <c r="AK58" s="834">
        <f t="shared" si="20"/>
        <v>0</v>
      </c>
      <c r="AL58" s="834">
        <f t="shared" si="20"/>
        <v>0</v>
      </c>
    </row>
    <row r="59" spans="2:38">
      <c r="B59" s="715"/>
      <c r="C59" s="716"/>
      <c r="D59" s="715"/>
      <c r="E59" s="717"/>
      <c r="F59" s="714" t="s">
        <v>60</v>
      </c>
      <c r="G59" s="929"/>
      <c r="H59" s="929"/>
      <c r="I59" s="929">
        <f>'Resolución 137-2019-OS_CD'!I318*Factores!$B$17</f>
        <v>1.277952</v>
      </c>
      <c r="J59" s="929">
        <f>'Resolución 137-2019-OS_CD'!J318*Factores!$B$17</f>
        <v>1.2165119999999998</v>
      </c>
      <c r="K59" s="929">
        <f>'Resolución 137-2019-OS_CD'!K318*Factores!$B$17</f>
        <v>1.277952</v>
      </c>
      <c r="L59" s="929">
        <f>'Resolución 137-2019-OS_CD'!L318*Factores!$B$17</f>
        <v>1.2165119999999998</v>
      </c>
      <c r="M59" s="929">
        <f>'Resolución 137-2019-OS_CD'!M318*Factores!$B$17</f>
        <v>1.4254079999999998</v>
      </c>
      <c r="N59" s="929">
        <f>'Resolución 137-2019-OS_CD'!N318*Factores!$B$17</f>
        <v>1.35168</v>
      </c>
      <c r="O59" s="929">
        <f>'Resolución 137-2019-OS_CD'!O318*Factores!$B$17</f>
        <v>1.4254079999999998</v>
      </c>
      <c r="P59" s="929">
        <f>'Resolución 137-2019-OS_CD'!P318*Factores!$B$17</f>
        <v>1.35168</v>
      </c>
      <c r="T59" s="834">
        <v>0.98</v>
      </c>
      <c r="U59" s="834">
        <v>0.95</v>
      </c>
      <c r="V59" s="834">
        <v>0.98</v>
      </c>
      <c r="W59" s="834">
        <v>0.95</v>
      </c>
      <c r="X59" s="834">
        <v>1.1000000000000001</v>
      </c>
      <c r="Y59" s="834">
        <v>1.06</v>
      </c>
      <c r="Z59" s="834">
        <v>1.1000000000000001</v>
      </c>
      <c r="AA59" s="834">
        <v>1.06</v>
      </c>
      <c r="AC59" s="834">
        <f t="shared" ref="AC59:AC70" si="21">+IF(R59=G59,0,1)</f>
        <v>0</v>
      </c>
      <c r="AD59" s="834">
        <f t="shared" ref="AD59:AD70" si="22">+IF(S59=H59,0,1)</f>
        <v>0</v>
      </c>
      <c r="AE59" s="834">
        <f t="shared" ref="AE59:AE70" si="23">+IF(T59=I59,0,1)</f>
        <v>1</v>
      </c>
      <c r="AF59" s="834">
        <f t="shared" ref="AF59:AF70" si="24">+IF(U59=J59,0,1)</f>
        <v>1</v>
      </c>
      <c r="AG59" s="834">
        <f t="shared" ref="AG59:AG70" si="25">+IF(V59=K59,0,1)</f>
        <v>1</v>
      </c>
      <c r="AH59" s="834">
        <f t="shared" ref="AH59:AH70" si="26">+IF(W59=L59,0,1)</f>
        <v>1</v>
      </c>
      <c r="AI59" s="834">
        <f t="shared" ref="AI59:AI70" si="27">+IF(X59=M59,0,1)</f>
        <v>1</v>
      </c>
      <c r="AJ59" s="834">
        <f t="shared" ref="AJ59:AJ70" si="28">+IF(Y59=N59,0,1)</f>
        <v>1</v>
      </c>
      <c r="AK59" s="834">
        <f t="shared" ref="AK59:AK70" si="29">+IF(Z59=O59,0,1)</f>
        <v>1</v>
      </c>
      <c r="AL59" s="834">
        <f t="shared" ref="AL59:AL70" si="30">+IF(AA59=P59,0,1)</f>
        <v>1</v>
      </c>
    </row>
    <row r="60" spans="2:38">
      <c r="B60" s="715"/>
      <c r="C60" s="716"/>
      <c r="D60" s="715"/>
      <c r="E60" s="717"/>
      <c r="F60" s="714" t="s">
        <v>56</v>
      </c>
      <c r="G60" s="929">
        <f>'Resolución 137-2019-OS_CD'!G319*Factores!$B$17</f>
        <v>0.66355200000000003</v>
      </c>
      <c r="H60" s="929">
        <f>'Resolución 137-2019-OS_CD'!H319*Factores!$B$17</f>
        <v>0.5898239999999999</v>
      </c>
      <c r="I60" s="930"/>
      <c r="J60" s="930"/>
      <c r="K60" s="930"/>
      <c r="L60" s="930"/>
      <c r="M60" s="930"/>
      <c r="N60" s="930"/>
      <c r="O60" s="930"/>
      <c r="P60" s="930"/>
      <c r="R60" s="834">
        <v>0.51</v>
      </c>
      <c r="S60" s="834">
        <v>0.46</v>
      </c>
      <c r="AC60" s="834">
        <f t="shared" si="21"/>
        <v>1</v>
      </c>
      <c r="AD60" s="834">
        <f t="shared" si="22"/>
        <v>1</v>
      </c>
      <c r="AE60" s="834">
        <f t="shared" si="23"/>
        <v>0</v>
      </c>
      <c r="AF60" s="834">
        <f t="shared" si="24"/>
        <v>0</v>
      </c>
      <c r="AG60" s="834">
        <f t="shared" si="25"/>
        <v>0</v>
      </c>
      <c r="AH60" s="834">
        <f t="shared" si="26"/>
        <v>0</v>
      </c>
      <c r="AI60" s="834">
        <f t="shared" si="27"/>
        <v>0</v>
      </c>
      <c r="AJ60" s="834">
        <f t="shared" si="28"/>
        <v>0</v>
      </c>
      <c r="AK60" s="834">
        <f t="shared" si="29"/>
        <v>0</v>
      </c>
      <c r="AL60" s="834">
        <f t="shared" si="30"/>
        <v>0</v>
      </c>
    </row>
    <row r="61" spans="2:38">
      <c r="B61" s="715"/>
      <c r="C61" s="716"/>
      <c r="D61" s="715"/>
      <c r="E61" s="717"/>
      <c r="F61" s="714" t="s">
        <v>272</v>
      </c>
      <c r="G61" s="929">
        <f>'Resolución 137-2019-OS_CD'!G320*Factores!$B$17</f>
        <v>3.0842879999999995</v>
      </c>
      <c r="H61" s="929">
        <f>'Resolución 137-2019-OS_CD'!H320*Factores!$B$17</f>
        <v>3.0228479999999998</v>
      </c>
      <c r="I61" s="930"/>
      <c r="J61" s="930"/>
      <c r="K61" s="930"/>
      <c r="L61" s="930"/>
      <c r="M61" s="930"/>
      <c r="N61" s="930"/>
      <c r="O61" s="930"/>
      <c r="P61" s="930"/>
      <c r="R61" s="834">
        <v>2.2400000000000002</v>
      </c>
      <c r="S61" s="834">
        <v>2.1800000000000002</v>
      </c>
      <c r="AC61" s="834">
        <f t="shared" si="21"/>
        <v>1</v>
      </c>
      <c r="AD61" s="834">
        <f t="shared" si="22"/>
        <v>1</v>
      </c>
      <c r="AE61" s="834">
        <f t="shared" si="23"/>
        <v>0</v>
      </c>
      <c r="AF61" s="834">
        <f t="shared" si="24"/>
        <v>0</v>
      </c>
      <c r="AG61" s="834">
        <f t="shared" si="25"/>
        <v>0</v>
      </c>
      <c r="AH61" s="834">
        <f t="shared" si="26"/>
        <v>0</v>
      </c>
      <c r="AI61" s="834">
        <f t="shared" si="27"/>
        <v>0</v>
      </c>
      <c r="AJ61" s="834">
        <f t="shared" si="28"/>
        <v>0</v>
      </c>
      <c r="AK61" s="834">
        <f t="shared" si="29"/>
        <v>0</v>
      </c>
      <c r="AL61" s="834">
        <f t="shared" si="30"/>
        <v>0</v>
      </c>
    </row>
    <row r="62" spans="2:38">
      <c r="B62" s="715"/>
      <c r="C62" s="716"/>
      <c r="D62" s="856" t="s">
        <v>21</v>
      </c>
      <c r="E62" s="814" t="s">
        <v>22</v>
      </c>
      <c r="F62" s="714" t="s">
        <v>63</v>
      </c>
      <c r="G62" s="929">
        <f>'Resolución 137-2019-OS_CD'!G321*Factores!$B$17</f>
        <v>2.6787839999999998</v>
      </c>
      <c r="H62" s="929">
        <f>'Resolución 137-2019-OS_CD'!H321*Factores!$B$17</f>
        <v>2.6050559999999998</v>
      </c>
      <c r="I62" s="930"/>
      <c r="J62" s="930"/>
      <c r="K62" s="930"/>
      <c r="L62" s="930"/>
      <c r="M62" s="930"/>
      <c r="N62" s="930"/>
      <c r="O62" s="930"/>
      <c r="P62" s="930"/>
      <c r="R62" s="834">
        <v>1.96</v>
      </c>
      <c r="S62" s="834">
        <v>1.92</v>
      </c>
      <c r="AC62" s="834">
        <f t="shared" si="21"/>
        <v>1</v>
      </c>
      <c r="AD62" s="834">
        <f t="shared" si="22"/>
        <v>1</v>
      </c>
      <c r="AE62" s="834">
        <f t="shared" si="23"/>
        <v>0</v>
      </c>
      <c r="AF62" s="834">
        <f t="shared" si="24"/>
        <v>0</v>
      </c>
      <c r="AG62" s="834">
        <f t="shared" si="25"/>
        <v>0</v>
      </c>
      <c r="AH62" s="834">
        <f t="shared" si="26"/>
        <v>0</v>
      </c>
      <c r="AI62" s="834">
        <f t="shared" si="27"/>
        <v>0</v>
      </c>
      <c r="AJ62" s="834">
        <f t="shared" si="28"/>
        <v>0</v>
      </c>
      <c r="AK62" s="834">
        <f t="shared" si="29"/>
        <v>0</v>
      </c>
      <c r="AL62" s="834">
        <f t="shared" si="30"/>
        <v>0</v>
      </c>
    </row>
    <row r="63" spans="2:38">
      <c r="B63" s="715"/>
      <c r="C63" s="716"/>
      <c r="D63" s="715"/>
      <c r="E63" s="717"/>
      <c r="F63" s="714" t="s">
        <v>60</v>
      </c>
      <c r="G63" s="929"/>
      <c r="H63" s="929"/>
      <c r="I63" s="929">
        <f>'Resolución 137-2019-OS_CD'!I322*Factores!$B$17</f>
        <v>1.277952</v>
      </c>
      <c r="J63" s="929">
        <f>'Resolución 137-2019-OS_CD'!J322*Factores!$B$17</f>
        <v>1.2165119999999998</v>
      </c>
      <c r="K63" s="929">
        <f>'Resolución 137-2019-OS_CD'!K322*Factores!$B$17</f>
        <v>1.277952</v>
      </c>
      <c r="L63" s="929">
        <f>'Resolución 137-2019-OS_CD'!L322*Factores!$B$17</f>
        <v>1.2165119999999998</v>
      </c>
      <c r="M63" s="929">
        <f>'Resolución 137-2019-OS_CD'!M322*Factores!$B$17</f>
        <v>1.4254079999999998</v>
      </c>
      <c r="N63" s="929">
        <f>'Resolución 137-2019-OS_CD'!N322*Factores!$B$17</f>
        <v>1.35168</v>
      </c>
      <c r="O63" s="929">
        <f>'Resolución 137-2019-OS_CD'!O322*Factores!$B$17</f>
        <v>1.4254079999999998</v>
      </c>
      <c r="P63" s="929">
        <f>'Resolución 137-2019-OS_CD'!P322*Factores!$B$17</f>
        <v>1.35168</v>
      </c>
      <c r="T63" s="834">
        <v>0.98</v>
      </c>
      <c r="U63" s="834">
        <v>0.95</v>
      </c>
      <c r="V63" s="834">
        <v>0.98</v>
      </c>
      <c r="W63" s="834">
        <v>0.95</v>
      </c>
      <c r="X63" s="834">
        <v>1.1000000000000001</v>
      </c>
      <c r="Y63" s="834">
        <v>1.06</v>
      </c>
      <c r="Z63" s="834">
        <v>1.1000000000000001</v>
      </c>
      <c r="AA63" s="834">
        <v>1.06</v>
      </c>
      <c r="AC63" s="834">
        <f t="shared" si="21"/>
        <v>0</v>
      </c>
      <c r="AD63" s="834">
        <f t="shared" si="22"/>
        <v>0</v>
      </c>
      <c r="AE63" s="834">
        <f t="shared" si="23"/>
        <v>1</v>
      </c>
      <c r="AF63" s="834">
        <f t="shared" si="24"/>
        <v>1</v>
      </c>
      <c r="AG63" s="834">
        <f t="shared" si="25"/>
        <v>1</v>
      </c>
      <c r="AH63" s="834">
        <f t="shared" si="26"/>
        <v>1</v>
      </c>
      <c r="AI63" s="834">
        <f t="shared" si="27"/>
        <v>1</v>
      </c>
      <c r="AJ63" s="834">
        <f t="shared" si="28"/>
        <v>1</v>
      </c>
      <c r="AK63" s="834">
        <f t="shared" si="29"/>
        <v>1</v>
      </c>
      <c r="AL63" s="834">
        <f t="shared" si="30"/>
        <v>1</v>
      </c>
    </row>
    <row r="64" spans="2:38">
      <c r="B64" s="715"/>
      <c r="C64" s="716"/>
      <c r="D64" s="715"/>
      <c r="E64" s="717"/>
      <c r="F64" s="714" t="s">
        <v>56</v>
      </c>
      <c r="G64" s="929">
        <f>'Resolución 137-2019-OS_CD'!G323*Factores!$B$17</f>
        <v>0.66355200000000003</v>
      </c>
      <c r="H64" s="929">
        <f>'Resolución 137-2019-OS_CD'!H323*Factores!$B$17</f>
        <v>0.5898239999999999</v>
      </c>
      <c r="I64" s="930"/>
      <c r="J64" s="930"/>
      <c r="K64" s="930"/>
      <c r="L64" s="930"/>
      <c r="M64" s="930"/>
      <c r="N64" s="930"/>
      <c r="O64" s="930"/>
      <c r="P64" s="930"/>
      <c r="R64" s="834">
        <v>0.51</v>
      </c>
      <c r="S64" s="834">
        <v>0.46</v>
      </c>
      <c r="AC64" s="834">
        <f t="shared" si="21"/>
        <v>1</v>
      </c>
      <c r="AD64" s="834">
        <f t="shared" si="22"/>
        <v>1</v>
      </c>
      <c r="AE64" s="834">
        <f t="shared" si="23"/>
        <v>0</v>
      </c>
      <c r="AF64" s="834">
        <f t="shared" si="24"/>
        <v>0</v>
      </c>
      <c r="AG64" s="834">
        <f t="shared" si="25"/>
        <v>0</v>
      </c>
      <c r="AH64" s="834">
        <f t="shared" si="26"/>
        <v>0</v>
      </c>
      <c r="AI64" s="834">
        <f t="shared" si="27"/>
        <v>0</v>
      </c>
      <c r="AJ64" s="834">
        <f t="shared" si="28"/>
        <v>0</v>
      </c>
      <c r="AK64" s="834">
        <f t="shared" si="29"/>
        <v>0</v>
      </c>
      <c r="AL64" s="834">
        <f t="shared" si="30"/>
        <v>0</v>
      </c>
    </row>
    <row r="65" spans="2:39">
      <c r="B65" s="715"/>
      <c r="C65" s="716"/>
      <c r="D65" s="715"/>
      <c r="E65" s="717"/>
      <c r="F65" s="714" t="s">
        <v>272</v>
      </c>
      <c r="G65" s="929">
        <f>'Resolución 137-2019-OS_CD'!G324*Factores!$B$17</f>
        <v>3.0842879999999995</v>
      </c>
      <c r="H65" s="929">
        <f>'Resolución 137-2019-OS_CD'!H324*Factores!$B$17</f>
        <v>3.0228479999999998</v>
      </c>
      <c r="I65" s="930"/>
      <c r="J65" s="930"/>
      <c r="K65" s="930"/>
      <c r="L65" s="930"/>
      <c r="M65" s="930"/>
      <c r="N65" s="930"/>
      <c r="O65" s="930"/>
      <c r="P65" s="930"/>
      <c r="R65" s="834">
        <v>2.2400000000000002</v>
      </c>
      <c r="S65" s="834">
        <v>2.1800000000000002</v>
      </c>
      <c r="AC65" s="834">
        <f t="shared" si="21"/>
        <v>1</v>
      </c>
      <c r="AD65" s="834">
        <f t="shared" si="22"/>
        <v>1</v>
      </c>
      <c r="AE65" s="834">
        <f t="shared" si="23"/>
        <v>0</v>
      </c>
      <c r="AF65" s="834">
        <f t="shared" si="24"/>
        <v>0</v>
      </c>
      <c r="AG65" s="834">
        <f t="shared" si="25"/>
        <v>0</v>
      </c>
      <c r="AH65" s="834">
        <f t="shared" si="26"/>
        <v>0</v>
      </c>
      <c r="AI65" s="834">
        <f t="shared" si="27"/>
        <v>0</v>
      </c>
      <c r="AJ65" s="834">
        <f t="shared" si="28"/>
        <v>0</v>
      </c>
      <c r="AK65" s="834">
        <f t="shared" si="29"/>
        <v>0</v>
      </c>
      <c r="AL65" s="834">
        <f t="shared" si="30"/>
        <v>0</v>
      </c>
    </row>
    <row r="66" spans="2:39">
      <c r="B66" s="715"/>
      <c r="C66" s="722" t="s">
        <v>23</v>
      </c>
      <c r="D66" s="712" t="s">
        <v>24</v>
      </c>
      <c r="E66" s="713" t="s">
        <v>25</v>
      </c>
      <c r="F66" s="858" t="s">
        <v>273</v>
      </c>
      <c r="G66" s="929">
        <f>'Resolución 137-2019-OS_CD'!G325*Factores!$B$18</f>
        <v>4.2843240000000007</v>
      </c>
      <c r="H66" s="929">
        <f>'Resolución 137-2019-OS_CD'!H325*Factores!$B$18</f>
        <v>4.0265279999999999</v>
      </c>
      <c r="I66" s="930"/>
      <c r="J66" s="930"/>
      <c r="K66" s="930"/>
      <c r="L66" s="930"/>
      <c r="M66" s="930"/>
      <c r="N66" s="930"/>
      <c r="O66" s="930"/>
      <c r="P66" s="930"/>
      <c r="R66" s="834">
        <v>3.18</v>
      </c>
      <c r="S66" s="834">
        <v>2.98</v>
      </c>
      <c r="AC66" s="834">
        <f t="shared" si="21"/>
        <v>1</v>
      </c>
      <c r="AD66" s="834">
        <f t="shared" si="22"/>
        <v>1</v>
      </c>
      <c r="AE66" s="834">
        <f t="shared" si="23"/>
        <v>0</v>
      </c>
      <c r="AF66" s="834">
        <f t="shared" si="24"/>
        <v>0</v>
      </c>
      <c r="AG66" s="834">
        <f t="shared" si="25"/>
        <v>0</v>
      </c>
      <c r="AH66" s="834">
        <f t="shared" si="26"/>
        <v>0</v>
      </c>
      <c r="AI66" s="834">
        <f t="shared" si="27"/>
        <v>0</v>
      </c>
      <c r="AJ66" s="834">
        <f t="shared" si="28"/>
        <v>0</v>
      </c>
      <c r="AK66" s="834">
        <f t="shared" si="29"/>
        <v>0</v>
      </c>
      <c r="AL66" s="834">
        <f t="shared" si="30"/>
        <v>0</v>
      </c>
    </row>
    <row r="67" spans="2:39">
      <c r="B67" s="715"/>
      <c r="C67" s="722" t="s">
        <v>26</v>
      </c>
      <c r="D67" s="712" t="s">
        <v>27</v>
      </c>
      <c r="E67" s="713" t="s">
        <v>28</v>
      </c>
      <c r="F67" s="714" t="s">
        <v>272</v>
      </c>
      <c r="G67" s="929">
        <f>'Resolución 137-2019-OS_CD'!G326*Factores!$B$18</f>
        <v>4.2843240000000007</v>
      </c>
      <c r="H67" s="929">
        <f>'Resolución 137-2019-OS_CD'!H326*Factores!$B$18</f>
        <v>4.0265279999999999</v>
      </c>
      <c r="I67" s="930"/>
      <c r="J67" s="930"/>
      <c r="K67" s="930"/>
      <c r="L67" s="930"/>
      <c r="M67" s="930"/>
      <c r="N67" s="930"/>
      <c r="O67" s="930"/>
      <c r="P67" s="930"/>
      <c r="R67" s="834">
        <v>3.18</v>
      </c>
      <c r="S67" s="834">
        <v>2.98</v>
      </c>
      <c r="AC67" s="834">
        <f t="shared" si="21"/>
        <v>1</v>
      </c>
      <c r="AD67" s="834">
        <f t="shared" si="22"/>
        <v>1</v>
      </c>
      <c r="AE67" s="834">
        <f t="shared" si="23"/>
        <v>0</v>
      </c>
      <c r="AF67" s="834">
        <f t="shared" si="24"/>
        <v>0</v>
      </c>
      <c r="AG67" s="834">
        <f t="shared" si="25"/>
        <v>0</v>
      </c>
      <c r="AH67" s="834">
        <f t="shared" si="26"/>
        <v>0</v>
      </c>
      <c r="AI67" s="834">
        <f t="shared" si="27"/>
        <v>0</v>
      </c>
      <c r="AJ67" s="834">
        <f t="shared" si="28"/>
        <v>0</v>
      </c>
      <c r="AK67" s="834">
        <f t="shared" si="29"/>
        <v>0</v>
      </c>
      <c r="AL67" s="834">
        <f t="shared" si="30"/>
        <v>0</v>
      </c>
    </row>
    <row r="68" spans="2:39">
      <c r="B68" s="715"/>
      <c r="C68" s="716"/>
      <c r="D68" s="856" t="s">
        <v>29</v>
      </c>
      <c r="E68" s="814" t="s">
        <v>30</v>
      </c>
      <c r="F68" s="714" t="s">
        <v>272</v>
      </c>
      <c r="G68" s="929"/>
      <c r="H68" s="929">
        <f>'Resolución 137-2019-OS_CD'!H327*Factores!$B$18</f>
        <v>4.0265279999999999</v>
      </c>
      <c r="I68" s="930"/>
      <c r="J68" s="930"/>
      <c r="K68" s="930"/>
      <c r="L68" s="930"/>
      <c r="M68" s="930"/>
      <c r="N68" s="930"/>
      <c r="O68" s="930"/>
      <c r="P68" s="930"/>
      <c r="S68" s="834">
        <v>2.98</v>
      </c>
      <c r="AC68" s="834">
        <f t="shared" si="21"/>
        <v>0</v>
      </c>
      <c r="AD68" s="834">
        <f t="shared" si="22"/>
        <v>1</v>
      </c>
      <c r="AE68" s="834">
        <f t="shared" si="23"/>
        <v>0</v>
      </c>
      <c r="AF68" s="834">
        <f t="shared" si="24"/>
        <v>0</v>
      </c>
      <c r="AG68" s="834">
        <f t="shared" si="25"/>
        <v>0</v>
      </c>
      <c r="AH68" s="834">
        <f t="shared" si="26"/>
        <v>0</v>
      </c>
      <c r="AI68" s="834">
        <f t="shared" si="27"/>
        <v>0</v>
      </c>
      <c r="AJ68" s="834">
        <f t="shared" si="28"/>
        <v>0</v>
      </c>
      <c r="AK68" s="834">
        <f t="shared" si="29"/>
        <v>0</v>
      </c>
      <c r="AL68" s="834">
        <f t="shared" si="30"/>
        <v>0</v>
      </c>
    </row>
    <row r="69" spans="2:39">
      <c r="B69" s="715"/>
      <c r="C69" s="716"/>
      <c r="D69" s="856" t="s">
        <v>31</v>
      </c>
      <c r="E69" s="814" t="s">
        <v>32</v>
      </c>
      <c r="F69" s="714" t="s">
        <v>272</v>
      </c>
      <c r="G69" s="929"/>
      <c r="H69" s="929">
        <f>'Resolución 137-2019-OS_CD'!H328*Factores!$B$18</f>
        <v>4.0265279999999999</v>
      </c>
      <c r="I69" s="930"/>
      <c r="J69" s="930"/>
      <c r="K69" s="930"/>
      <c r="L69" s="930"/>
      <c r="M69" s="930"/>
      <c r="N69" s="930"/>
      <c r="O69" s="930"/>
      <c r="P69" s="930"/>
      <c r="S69" s="834">
        <v>2.98</v>
      </c>
      <c r="AC69" s="834">
        <f t="shared" si="21"/>
        <v>0</v>
      </c>
      <c r="AD69" s="834">
        <f t="shared" si="22"/>
        <v>1</v>
      </c>
      <c r="AE69" s="834">
        <f t="shared" si="23"/>
        <v>0</v>
      </c>
      <c r="AF69" s="834">
        <f t="shared" si="24"/>
        <v>0</v>
      </c>
      <c r="AG69" s="834">
        <f t="shared" si="25"/>
        <v>0</v>
      </c>
      <c r="AH69" s="834">
        <f t="shared" si="26"/>
        <v>0</v>
      </c>
      <c r="AI69" s="834">
        <f t="shared" si="27"/>
        <v>0</v>
      </c>
      <c r="AJ69" s="834">
        <f t="shared" si="28"/>
        <v>0</v>
      </c>
      <c r="AK69" s="834">
        <f t="shared" si="29"/>
        <v>0</v>
      </c>
      <c r="AL69" s="834">
        <f t="shared" si="30"/>
        <v>0</v>
      </c>
    </row>
    <row r="70" spans="2:39">
      <c r="B70" s="719"/>
      <c r="C70" s="726"/>
      <c r="D70" s="859" t="s">
        <v>33</v>
      </c>
      <c r="E70" s="817" t="s">
        <v>34</v>
      </c>
      <c r="F70" s="714" t="s">
        <v>272</v>
      </c>
      <c r="G70" s="929"/>
      <c r="H70" s="929">
        <f>'Resolución 137-2019-OS_CD'!H329*Factores!$B$18</f>
        <v>4.0265279999999999</v>
      </c>
      <c r="I70" s="930"/>
      <c r="J70" s="930"/>
      <c r="K70" s="930"/>
      <c r="L70" s="930"/>
      <c r="M70" s="930"/>
      <c r="N70" s="930"/>
      <c r="O70" s="930"/>
      <c r="P70" s="930"/>
      <c r="S70" s="834">
        <v>2.98</v>
      </c>
      <c r="AC70" s="834">
        <f t="shared" si="21"/>
        <v>0</v>
      </c>
      <c r="AD70" s="834">
        <f t="shared" si="22"/>
        <v>1</v>
      </c>
      <c r="AE70" s="834">
        <f t="shared" si="23"/>
        <v>0</v>
      </c>
      <c r="AF70" s="834">
        <f t="shared" si="24"/>
        <v>0</v>
      </c>
      <c r="AG70" s="834">
        <f t="shared" si="25"/>
        <v>0</v>
      </c>
      <c r="AH70" s="834">
        <f t="shared" si="26"/>
        <v>0</v>
      </c>
      <c r="AI70" s="834">
        <f t="shared" si="27"/>
        <v>0</v>
      </c>
      <c r="AJ70" s="834">
        <f t="shared" si="28"/>
        <v>0</v>
      </c>
      <c r="AK70" s="834">
        <f t="shared" si="29"/>
        <v>0</v>
      </c>
      <c r="AL70" s="834">
        <f t="shared" si="30"/>
        <v>0</v>
      </c>
      <c r="AM70" s="877">
        <f>+SUM(AC58:AL70)</f>
        <v>35</v>
      </c>
    </row>
    <row r="71" spans="2:39">
      <c r="B71" s="837" t="s">
        <v>283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</row>
    <row r="72" spans="2:39">
      <c r="B72" s="837" t="s">
        <v>284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</row>
    <row r="73" spans="2:39"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39"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39" ht="15.75">
      <c r="B75" s="740" t="s">
        <v>313</v>
      </c>
      <c r="C75" s="837"/>
      <c r="D75" s="742"/>
      <c r="E75" s="742"/>
      <c r="F75" s="742"/>
      <c r="G75" s="742"/>
      <c r="H75" s="742"/>
      <c r="I75" s="837"/>
      <c r="J75" s="837"/>
      <c r="K75" s="837"/>
      <c r="L75" s="837"/>
      <c r="M75" s="837"/>
      <c r="N75" s="837"/>
      <c r="O75" s="837"/>
      <c r="P75" s="837"/>
    </row>
    <row r="76" spans="2:39">
      <c r="B76" s="878"/>
      <c r="C76" s="878"/>
      <c r="D76" s="878"/>
      <c r="E76" s="878"/>
      <c r="F76" s="878"/>
      <c r="G76" s="1057" t="s">
        <v>307</v>
      </c>
      <c r="H76" s="1058"/>
      <c r="I76" s="1057" t="s">
        <v>308</v>
      </c>
      <c r="J76" s="1058"/>
      <c r="K76" s="1057" t="s">
        <v>309</v>
      </c>
      <c r="L76" s="1058"/>
      <c r="M76" s="1061" t="s">
        <v>310</v>
      </c>
      <c r="N76" s="1062"/>
      <c r="O76" s="837"/>
      <c r="P76" s="837"/>
    </row>
    <row r="77" spans="2:39">
      <c r="B77" s="707" t="s">
        <v>6</v>
      </c>
      <c r="C77" s="707" t="s">
        <v>3</v>
      </c>
      <c r="D77" s="707" t="s">
        <v>4</v>
      </c>
      <c r="E77" s="707" t="s">
        <v>7</v>
      </c>
      <c r="F77" s="707" t="s">
        <v>49</v>
      </c>
      <c r="G77" s="707" t="s">
        <v>1</v>
      </c>
      <c r="H77" s="707" t="s">
        <v>2</v>
      </c>
      <c r="I77" s="707" t="s">
        <v>1</v>
      </c>
      <c r="J77" s="707" t="s">
        <v>2</v>
      </c>
      <c r="K77" s="707" t="s">
        <v>1</v>
      </c>
      <c r="L77" s="707" t="s">
        <v>2</v>
      </c>
      <c r="M77" s="707" t="s">
        <v>1</v>
      </c>
      <c r="N77" s="707" t="s">
        <v>2</v>
      </c>
      <c r="O77" s="837"/>
      <c r="P77" s="837"/>
    </row>
    <row r="78" spans="2:39">
      <c r="B78" s="730"/>
      <c r="C78" s="730"/>
      <c r="D78" s="730"/>
      <c r="E78" s="730" t="s">
        <v>86</v>
      </c>
      <c r="F78" s="730" t="s">
        <v>304</v>
      </c>
      <c r="G78" s="711" t="s">
        <v>280</v>
      </c>
      <c r="H78" s="711" t="s">
        <v>285</v>
      </c>
      <c r="I78" s="711" t="s">
        <v>280</v>
      </c>
      <c r="J78" s="711" t="s">
        <v>285</v>
      </c>
      <c r="K78" s="711" t="s">
        <v>280</v>
      </c>
      <c r="L78" s="711" t="s">
        <v>285</v>
      </c>
      <c r="M78" s="711" t="s">
        <v>280</v>
      </c>
      <c r="N78" s="711" t="s">
        <v>285</v>
      </c>
      <c r="O78" s="837"/>
      <c r="P78" s="837"/>
    </row>
    <row r="79" spans="2:39">
      <c r="B79" s="712" t="s">
        <v>18</v>
      </c>
      <c r="C79" s="712" t="s">
        <v>16</v>
      </c>
      <c r="D79" s="735" t="s">
        <v>17</v>
      </c>
      <c r="E79" s="736" t="s">
        <v>19</v>
      </c>
      <c r="F79" s="735" t="s">
        <v>60</v>
      </c>
      <c r="G79" s="928">
        <f>'Resolución 137-2019-OS_CD'!G338*Factores!$B$17</f>
        <v>1.277952</v>
      </c>
      <c r="H79" s="928">
        <f>'Resolución 137-2019-OS_CD'!H338*Factores!$B$17</f>
        <v>1.2165119999999998</v>
      </c>
      <c r="I79" s="928">
        <f>'Resolución 137-2019-OS_CD'!I338*Factores!$B$17</f>
        <v>1.277952</v>
      </c>
      <c r="J79" s="928">
        <f>'Resolución 137-2019-OS_CD'!J338*Factores!$B$17</f>
        <v>1.2165119999999998</v>
      </c>
      <c r="K79" s="928">
        <f>'Resolución 137-2019-OS_CD'!K338*Factores!$B$17</f>
        <v>1.4254079999999998</v>
      </c>
      <c r="L79" s="928">
        <f>'Resolución 137-2019-OS_CD'!L338*Factores!$B$17</f>
        <v>1.35168</v>
      </c>
      <c r="M79" s="928">
        <f>'Resolución 137-2019-OS_CD'!M338*Factores!$B$17</f>
        <v>1.4254079999999998</v>
      </c>
      <c r="N79" s="928">
        <f>'Resolución 137-2019-OS_CD'!N338*Factores!$B$17</f>
        <v>1.35168</v>
      </c>
      <c r="O79" s="837"/>
      <c r="P79" s="837"/>
      <c r="R79" s="834">
        <v>0.98</v>
      </c>
      <c r="S79" s="834">
        <v>0.95</v>
      </c>
      <c r="T79" s="834">
        <v>0.98</v>
      </c>
      <c r="U79" s="834">
        <v>0.95</v>
      </c>
      <c r="V79" s="834">
        <v>1.1000000000000001</v>
      </c>
      <c r="W79" s="834">
        <v>1.06</v>
      </c>
      <c r="X79" s="834">
        <v>1.1000000000000001</v>
      </c>
      <c r="Y79" s="834">
        <v>1.06</v>
      </c>
      <c r="AA79" s="834">
        <f>+IF(R79=G79,0,1)</f>
        <v>1</v>
      </c>
      <c r="AB79" s="834">
        <f t="shared" ref="AB79:AH79" si="31">+IF(S79=H79,0,1)</f>
        <v>1</v>
      </c>
      <c r="AC79" s="834">
        <f t="shared" si="31"/>
        <v>1</v>
      </c>
      <c r="AD79" s="834">
        <f t="shared" si="31"/>
        <v>1</v>
      </c>
      <c r="AE79" s="834">
        <f t="shared" si="31"/>
        <v>1</v>
      </c>
      <c r="AF79" s="834">
        <f t="shared" si="31"/>
        <v>1</v>
      </c>
      <c r="AG79" s="834">
        <f t="shared" si="31"/>
        <v>1</v>
      </c>
      <c r="AH79" s="834">
        <f t="shared" si="31"/>
        <v>1</v>
      </c>
    </row>
    <row r="80" spans="2:39">
      <c r="B80" s="719"/>
      <c r="C80" s="719"/>
      <c r="D80" s="735" t="s">
        <v>21</v>
      </c>
      <c r="E80" s="738" t="s">
        <v>22</v>
      </c>
      <c r="F80" s="735" t="s">
        <v>60</v>
      </c>
      <c r="G80" s="928">
        <f>'Resolución 137-2019-OS_CD'!G339*Factores!$B$17</f>
        <v>1.277952</v>
      </c>
      <c r="H80" s="928">
        <f>'Resolución 137-2019-OS_CD'!H339*Factores!$B$17</f>
        <v>1.2165119999999998</v>
      </c>
      <c r="I80" s="928">
        <f>'Resolución 137-2019-OS_CD'!I339*Factores!$B$17</f>
        <v>1.277952</v>
      </c>
      <c r="J80" s="928">
        <f>'Resolución 137-2019-OS_CD'!J339*Factores!$B$17</f>
        <v>1.2165119999999998</v>
      </c>
      <c r="K80" s="928">
        <f>'Resolución 137-2019-OS_CD'!K339*Factores!$B$17</f>
        <v>1.4254079999999998</v>
      </c>
      <c r="L80" s="928">
        <f>'Resolución 137-2019-OS_CD'!L339*Factores!$B$17</f>
        <v>1.35168</v>
      </c>
      <c r="M80" s="928">
        <f>'Resolución 137-2019-OS_CD'!M339*Factores!$B$17</f>
        <v>1.4254079999999998</v>
      </c>
      <c r="N80" s="928">
        <f>'Resolución 137-2019-OS_CD'!N339*Factores!$B$17</f>
        <v>1.35168</v>
      </c>
      <c r="O80" s="837"/>
      <c r="P80" s="837"/>
      <c r="R80" s="834">
        <v>0.98</v>
      </c>
      <c r="S80" s="834">
        <v>0.95</v>
      </c>
      <c r="T80" s="834">
        <v>0.98</v>
      </c>
      <c r="U80" s="834">
        <v>0.95</v>
      </c>
      <c r="V80" s="834">
        <v>1.1000000000000001</v>
      </c>
      <c r="W80" s="834">
        <v>1.06</v>
      </c>
      <c r="X80" s="834">
        <v>1.1000000000000001</v>
      </c>
      <c r="Y80" s="834">
        <v>1.06</v>
      </c>
      <c r="AA80" s="834">
        <f>+IF(R80=G80,0,1)</f>
        <v>1</v>
      </c>
      <c r="AB80" s="834">
        <f t="shared" ref="AB80" si="32">+IF(S80=H80,0,1)</f>
        <v>1</v>
      </c>
      <c r="AC80" s="834">
        <f t="shared" ref="AC80" si="33">+IF(T80=I80,0,1)</f>
        <v>1</v>
      </c>
      <c r="AD80" s="834">
        <f t="shared" ref="AD80" si="34">+IF(U80=J80,0,1)</f>
        <v>1</v>
      </c>
      <c r="AE80" s="834">
        <f t="shared" ref="AE80" si="35">+IF(V80=K80,0,1)</f>
        <v>1</v>
      </c>
      <c r="AF80" s="834">
        <f t="shared" ref="AF80" si="36">+IF(W80=L80,0,1)</f>
        <v>1</v>
      </c>
      <c r="AG80" s="834">
        <f t="shared" ref="AG80" si="37">+IF(X80=M80,0,1)</f>
        <v>1</v>
      </c>
      <c r="AH80" s="834">
        <f t="shared" ref="AH80" si="38">+IF(Y80=N80,0,1)</f>
        <v>1</v>
      </c>
      <c r="AI80" s="860">
        <f>+SUM(AA79:AH80)</f>
        <v>16</v>
      </c>
    </row>
    <row r="81" spans="2:23">
      <c r="B81" s="837" t="s">
        <v>281</v>
      </c>
      <c r="C81" s="837"/>
      <c r="D81" s="837"/>
      <c r="E81" s="837"/>
      <c r="F81" s="837"/>
      <c r="G81" s="837"/>
      <c r="H81" s="878"/>
      <c r="I81" s="837"/>
      <c r="J81" s="837"/>
      <c r="K81" s="837"/>
      <c r="L81" s="837"/>
      <c r="M81" s="837"/>
      <c r="N81" s="837"/>
      <c r="O81" s="837"/>
      <c r="P81" s="837"/>
    </row>
    <row r="82" spans="2:23">
      <c r="B82" s="837" t="s">
        <v>284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</row>
    <row r="83" spans="2:23"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</row>
    <row r="84" spans="2:23" ht="15.75">
      <c r="B84" s="740" t="s">
        <v>314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23">
      <c r="B85" s="837"/>
      <c r="C85" s="837"/>
      <c r="D85" s="742"/>
      <c r="E85" s="742"/>
      <c r="F85" s="742"/>
      <c r="G85" s="742"/>
      <c r="H85" s="742"/>
      <c r="I85" s="837"/>
      <c r="J85" s="837"/>
      <c r="K85" s="837"/>
      <c r="L85" s="837"/>
      <c r="M85" s="837"/>
      <c r="N85" s="837"/>
      <c r="O85" s="837"/>
      <c r="P85" s="837"/>
    </row>
    <row r="86" spans="2:23">
      <c r="B86" s="707" t="s">
        <v>6</v>
      </c>
      <c r="C86" s="708" t="s">
        <v>3</v>
      </c>
      <c r="D86" s="707" t="s">
        <v>4</v>
      </c>
      <c r="E86" s="707" t="s">
        <v>7</v>
      </c>
      <c r="F86" s="707" t="s">
        <v>49</v>
      </c>
      <c r="G86" s="707" t="s">
        <v>1</v>
      </c>
      <c r="H86" s="707" t="s">
        <v>2</v>
      </c>
      <c r="I86" s="837"/>
      <c r="J86" s="837"/>
      <c r="K86" s="837"/>
      <c r="L86" s="837"/>
      <c r="M86" s="837"/>
      <c r="N86" s="837"/>
      <c r="O86" s="837"/>
      <c r="P86" s="837"/>
    </row>
    <row r="87" spans="2:23">
      <c r="B87" s="709"/>
      <c r="C87" s="710"/>
      <c r="D87" s="709"/>
      <c r="E87" s="709" t="s">
        <v>86</v>
      </c>
      <c r="F87" s="709" t="s">
        <v>304</v>
      </c>
      <c r="G87" s="711" t="s">
        <v>274</v>
      </c>
      <c r="H87" s="709" t="s">
        <v>275</v>
      </c>
      <c r="I87" s="837"/>
      <c r="J87" s="837"/>
      <c r="K87" s="837"/>
      <c r="L87" s="837"/>
      <c r="M87" s="837"/>
      <c r="N87" s="837"/>
      <c r="O87" s="837"/>
      <c r="P87" s="837"/>
    </row>
    <row r="88" spans="2:23">
      <c r="B88" s="761" t="s">
        <v>11</v>
      </c>
      <c r="C88" s="712" t="s">
        <v>9</v>
      </c>
      <c r="D88" s="712" t="s">
        <v>10</v>
      </c>
      <c r="E88" s="713" t="s">
        <v>12</v>
      </c>
      <c r="F88" s="714" t="s">
        <v>149</v>
      </c>
      <c r="G88" s="929">
        <f>+'Resolución 137-2019-OS_CD'!G347*Factores!$B$17</f>
        <v>0.87244799999999989</v>
      </c>
      <c r="H88" s="929">
        <f>+'Resolución 137-2019-OS_CD'!H347*Factores!$B$17</f>
        <v>0.76185599999999998</v>
      </c>
      <c r="I88" s="837"/>
      <c r="J88" s="837"/>
      <c r="K88" s="837"/>
      <c r="L88" s="837"/>
      <c r="M88" s="837"/>
      <c r="N88" s="837"/>
      <c r="O88" s="837"/>
      <c r="P88" s="837"/>
      <c r="R88" s="834">
        <v>0.64</v>
      </c>
      <c r="S88" s="834">
        <v>0.6</v>
      </c>
      <c r="U88" s="834">
        <f>+IF(R88=G88,0,1)</f>
        <v>1</v>
      </c>
      <c r="V88" s="834">
        <f>+IF(S88=H88,0,1)</f>
        <v>1</v>
      </c>
    </row>
    <row r="89" spans="2:23">
      <c r="B89" s="879"/>
      <c r="C89" s="853"/>
      <c r="D89" s="853"/>
      <c r="E89" s="853"/>
      <c r="F89" s="714" t="s">
        <v>288</v>
      </c>
      <c r="G89" s="929">
        <f>+'Resolución 137-2019-OS_CD'!G348*Factores!$B$17</f>
        <v>0.87244799999999989</v>
      </c>
      <c r="H89" s="929">
        <f>+'Resolución 137-2019-OS_CD'!H348*Factores!$B$17</f>
        <v>0.76185599999999998</v>
      </c>
      <c r="I89" s="837"/>
      <c r="J89" s="837"/>
      <c r="K89" s="837"/>
      <c r="L89" s="837"/>
      <c r="M89" s="837"/>
      <c r="N89" s="837"/>
      <c r="O89" s="837"/>
      <c r="P89" s="837"/>
      <c r="R89" s="834">
        <v>0.64</v>
      </c>
      <c r="S89" s="834">
        <v>0.6</v>
      </c>
      <c r="U89" s="834">
        <f t="shared" ref="U89:U93" si="39">+IF(R89=G89,0,1)</f>
        <v>1</v>
      </c>
      <c r="V89" s="834">
        <f t="shared" ref="V89:V93" si="40">+IF(S89=H89,0,1)</f>
        <v>1</v>
      </c>
    </row>
    <row r="90" spans="2:23">
      <c r="B90" s="812"/>
      <c r="C90" s="715"/>
      <c r="D90" s="715"/>
      <c r="E90" s="717"/>
      <c r="F90" s="714" t="s">
        <v>150</v>
      </c>
      <c r="G90" s="929">
        <f>+'Resolución 137-2019-OS_CD'!G349*Factores!$B$17</f>
        <v>0.87244799999999989</v>
      </c>
      <c r="H90" s="929">
        <f>+'Resolución 137-2019-OS_CD'!H349*Factores!$B$17</f>
        <v>0.76185599999999998</v>
      </c>
      <c r="I90" s="837"/>
      <c r="J90" s="837"/>
      <c r="K90" s="837"/>
      <c r="L90" s="837"/>
      <c r="M90" s="837"/>
      <c r="N90" s="837"/>
      <c r="O90" s="837"/>
      <c r="P90" s="837"/>
      <c r="R90" s="834">
        <v>0.64</v>
      </c>
      <c r="S90" s="834">
        <v>0.6</v>
      </c>
      <c r="U90" s="834">
        <f t="shared" si="39"/>
        <v>1</v>
      </c>
      <c r="V90" s="834">
        <f t="shared" si="40"/>
        <v>1</v>
      </c>
    </row>
    <row r="91" spans="2:23">
      <c r="B91" s="879"/>
      <c r="C91" s="853"/>
      <c r="D91" s="853"/>
      <c r="E91" s="853"/>
      <c r="F91" s="714" t="s">
        <v>289</v>
      </c>
      <c r="G91" s="929">
        <f>+'Resolución 137-2019-OS_CD'!G350*Factores!$B$17</f>
        <v>0.87244799999999989</v>
      </c>
      <c r="H91" s="929">
        <f>+'Resolución 137-2019-OS_CD'!H350*Factores!$B$17</f>
        <v>0.76185599999999998</v>
      </c>
      <c r="I91" s="837"/>
      <c r="J91" s="837"/>
      <c r="K91" s="837"/>
      <c r="L91" s="837"/>
      <c r="M91" s="837"/>
      <c r="N91" s="837"/>
      <c r="O91" s="837"/>
      <c r="P91" s="837"/>
      <c r="R91" s="834">
        <v>0.64</v>
      </c>
      <c r="S91" s="834">
        <v>0.6</v>
      </c>
      <c r="U91" s="834">
        <f t="shared" si="39"/>
        <v>1</v>
      </c>
      <c r="V91" s="834">
        <f t="shared" si="40"/>
        <v>1</v>
      </c>
    </row>
    <row r="92" spans="2:23">
      <c r="B92" s="812"/>
      <c r="C92" s="715"/>
      <c r="D92" s="712" t="s">
        <v>14</v>
      </c>
      <c r="E92" s="713" t="s">
        <v>15</v>
      </c>
      <c r="F92" s="714" t="s">
        <v>149</v>
      </c>
      <c r="G92" s="929">
        <f>+'Resolución 137-2019-OS_CD'!G351*Factores!$B$17</f>
        <v>0.87244799999999989</v>
      </c>
      <c r="H92" s="929">
        <f>+'Resolución 137-2019-OS_CD'!H351*Factores!$B$17</f>
        <v>0.76185599999999998</v>
      </c>
      <c r="I92" s="837"/>
      <c r="J92" s="837"/>
      <c r="K92" s="837"/>
      <c r="L92" s="837"/>
      <c r="M92" s="837"/>
      <c r="N92" s="837"/>
      <c r="O92" s="837"/>
      <c r="P92" s="837"/>
      <c r="R92" s="834">
        <v>0.64</v>
      </c>
      <c r="S92" s="834">
        <v>0.6</v>
      </c>
      <c r="U92" s="834">
        <f t="shared" si="39"/>
        <v>1</v>
      </c>
      <c r="V92" s="834">
        <f t="shared" si="40"/>
        <v>1</v>
      </c>
    </row>
    <row r="93" spans="2:23">
      <c r="B93" s="798"/>
      <c r="C93" s="719"/>
      <c r="D93" s="719"/>
      <c r="E93" s="734"/>
      <c r="F93" s="714" t="s">
        <v>150</v>
      </c>
      <c r="G93" s="929">
        <f>+'Resolución 137-2019-OS_CD'!G352*Factores!$B$17</f>
        <v>0.87244799999999989</v>
      </c>
      <c r="H93" s="929">
        <f>+'Resolución 137-2019-OS_CD'!H352*Factores!$B$17</f>
        <v>0.76185599999999998</v>
      </c>
      <c r="I93" s="837"/>
      <c r="J93" s="837"/>
      <c r="K93" s="837"/>
      <c r="L93" s="837"/>
      <c r="M93" s="837"/>
      <c r="N93" s="837"/>
      <c r="O93" s="837"/>
      <c r="P93" s="837"/>
      <c r="R93" s="834">
        <v>0.64</v>
      </c>
      <c r="S93" s="834">
        <v>0.6</v>
      </c>
      <c r="U93" s="834">
        <f t="shared" si="39"/>
        <v>1</v>
      </c>
      <c r="V93" s="834">
        <f t="shared" si="40"/>
        <v>1</v>
      </c>
      <c r="W93" s="880">
        <f>+SUM(U88:V93)</f>
        <v>12</v>
      </c>
    </row>
    <row r="94" spans="2:23">
      <c r="B94" s="837" t="s">
        <v>276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</row>
    <row r="95" spans="2:23">
      <c r="B95" s="837" t="s">
        <v>277</v>
      </c>
      <c r="C95" s="837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</row>
    <row r="96" spans="2:23">
      <c r="B96" s="837" t="s">
        <v>278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</row>
    <row r="97" spans="2:31"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31">
      <c r="B98" s="837"/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31"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31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31" ht="15.75">
      <c r="B101" s="740" t="s">
        <v>315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837"/>
      <c r="N101" s="837"/>
      <c r="O101" s="837"/>
      <c r="P101" s="837"/>
    </row>
    <row r="102" spans="2:31"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837"/>
      <c r="N102" s="837"/>
      <c r="O102" s="837"/>
      <c r="P102" s="837"/>
    </row>
    <row r="103" spans="2:31">
      <c r="B103" s="742"/>
      <c r="C103" s="742"/>
      <c r="D103" s="742"/>
      <c r="E103" s="742"/>
      <c r="F103" s="742"/>
      <c r="G103" s="754" t="s">
        <v>98</v>
      </c>
      <c r="H103" s="755"/>
      <c r="I103" s="756" t="s">
        <v>99</v>
      </c>
      <c r="J103" s="755"/>
      <c r="K103" s="756" t="s">
        <v>245</v>
      </c>
      <c r="L103" s="755"/>
      <c r="M103" s="837"/>
      <c r="N103" s="837"/>
      <c r="O103" s="837"/>
      <c r="P103" s="837"/>
    </row>
    <row r="104" spans="2:31">
      <c r="B104" s="707" t="s">
        <v>6</v>
      </c>
      <c r="C104" s="707" t="s">
        <v>3</v>
      </c>
      <c r="D104" s="743" t="s">
        <v>4</v>
      </c>
      <c r="E104" s="707" t="s">
        <v>7</v>
      </c>
      <c r="F104" s="743" t="s">
        <v>49</v>
      </c>
      <c r="G104" s="707" t="s">
        <v>35</v>
      </c>
      <c r="H104" s="707" t="s">
        <v>36</v>
      </c>
      <c r="I104" s="707" t="s">
        <v>35</v>
      </c>
      <c r="J104" s="707" t="s">
        <v>36</v>
      </c>
      <c r="K104" s="707" t="s">
        <v>35</v>
      </c>
      <c r="L104" s="707" t="s">
        <v>36</v>
      </c>
      <c r="M104" s="837"/>
      <c r="N104" s="837"/>
      <c r="O104" s="837"/>
      <c r="P104" s="837"/>
    </row>
    <row r="105" spans="2:31">
      <c r="B105" s="876"/>
      <c r="C105" s="876"/>
      <c r="D105" s="879"/>
      <c r="E105" s="881" t="s">
        <v>86</v>
      </c>
      <c r="F105" s="882" t="s">
        <v>304</v>
      </c>
      <c r="G105" s="936"/>
      <c r="H105" s="936"/>
      <c r="I105" s="936"/>
      <c r="J105" s="936"/>
      <c r="K105" s="936"/>
      <c r="L105" s="936"/>
      <c r="M105" s="837"/>
      <c r="N105" s="837"/>
      <c r="O105" s="837"/>
      <c r="P105" s="837"/>
    </row>
    <row r="106" spans="2:31">
      <c r="B106" s="712" t="s">
        <v>18</v>
      </c>
      <c r="C106" s="712" t="s">
        <v>37</v>
      </c>
      <c r="D106" s="722" t="s">
        <v>38</v>
      </c>
      <c r="E106" s="713" t="s">
        <v>39</v>
      </c>
      <c r="F106" s="883" t="s">
        <v>291</v>
      </c>
      <c r="G106" s="929">
        <f>'Resolución 137-2019-OS_CD'!G363*Factores!$B$18</f>
        <v>12.632003999999998</v>
      </c>
      <c r="H106" s="929">
        <f>'Resolución 137-2019-OS_CD'!H363*Factores!$B$18</f>
        <v>12.607452</v>
      </c>
      <c r="I106" s="929">
        <f>'Resolución 137-2019-OS_CD'!I363*Factores!$B$18</f>
        <v>12.632003999999998</v>
      </c>
      <c r="J106" s="929">
        <f>'Resolución 137-2019-OS_CD'!J363*Factores!$B$18</f>
        <v>12.607452</v>
      </c>
      <c r="K106" s="929">
        <f>'Resolución 137-2019-OS_CD'!K363*Factores!$B$18</f>
        <v>13.208976</v>
      </c>
      <c r="L106" s="929">
        <f>'Resolución 137-2019-OS_CD'!L363*Factores!$B$18</f>
        <v>13.479048000000001</v>
      </c>
      <c r="M106" s="837"/>
      <c r="N106" s="837"/>
      <c r="O106" s="837"/>
      <c r="P106" s="837"/>
      <c r="R106" s="834">
        <v>9.0399999999999991</v>
      </c>
      <c r="S106" s="834">
        <v>9.3000000000000007</v>
      </c>
      <c r="T106" s="834">
        <v>9.0399999999999991</v>
      </c>
      <c r="U106" s="834">
        <v>9.3000000000000007</v>
      </c>
      <c r="V106" s="834">
        <v>9.51</v>
      </c>
      <c r="W106" s="834">
        <v>9.99</v>
      </c>
      <c r="Y106" s="834">
        <f>+IF(R106=G106,0,1)</f>
        <v>1</v>
      </c>
      <c r="Z106" s="834">
        <f t="shared" ref="Z106:AD106" si="41">+IF(S106=H106,0,1)</f>
        <v>1</v>
      </c>
      <c r="AA106" s="834">
        <f t="shared" si="41"/>
        <v>1</v>
      </c>
      <c r="AB106" s="834">
        <f t="shared" si="41"/>
        <v>1</v>
      </c>
      <c r="AC106" s="834">
        <f t="shared" si="41"/>
        <v>1</v>
      </c>
      <c r="AD106" s="834">
        <f t="shared" si="41"/>
        <v>1</v>
      </c>
    </row>
    <row r="107" spans="2:31">
      <c r="B107" s="715"/>
      <c r="C107" s="715"/>
      <c r="D107" s="722" t="s">
        <v>41</v>
      </c>
      <c r="E107" s="713" t="s">
        <v>42</v>
      </c>
      <c r="F107" s="883" t="s">
        <v>291</v>
      </c>
      <c r="G107" s="929">
        <f>'Resolución 137-2019-OS_CD'!G364*Factores!$B$18</f>
        <v>12.632003999999998</v>
      </c>
      <c r="H107" s="929">
        <f>'Resolución 137-2019-OS_CD'!H364*Factores!$B$18</f>
        <v>12.607452</v>
      </c>
      <c r="I107" s="929">
        <f>'Resolución 137-2019-OS_CD'!I364*Factores!$B$18</f>
        <v>12.632003999999998</v>
      </c>
      <c r="J107" s="929">
        <f>'Resolución 137-2019-OS_CD'!J364*Factores!$B$18</f>
        <v>12.607452</v>
      </c>
      <c r="K107" s="929">
        <f>'Resolución 137-2019-OS_CD'!K364*Factores!$B$18</f>
        <v>13.208976</v>
      </c>
      <c r="L107" s="929">
        <f>'Resolución 137-2019-OS_CD'!L364*Factores!$B$18</f>
        <v>13.479048000000001</v>
      </c>
      <c r="M107" s="837"/>
      <c r="N107" s="837"/>
      <c r="O107" s="837"/>
      <c r="P107" s="837"/>
      <c r="R107" s="834">
        <v>9.0399999999999991</v>
      </c>
      <c r="S107" s="834">
        <v>9.3000000000000007</v>
      </c>
      <c r="T107" s="834">
        <v>9.0399999999999991</v>
      </c>
      <c r="U107" s="834">
        <v>9.3000000000000007</v>
      </c>
      <c r="V107" s="834">
        <v>9.51</v>
      </c>
      <c r="W107" s="834">
        <v>9.99</v>
      </c>
      <c r="Y107" s="834">
        <f t="shared" ref="Y107:Y110" si="42">+IF(R107=G107,0,1)</f>
        <v>1</v>
      </c>
      <c r="Z107" s="834">
        <f t="shared" ref="Z107:Z110" si="43">+IF(S107=H107,0,1)</f>
        <v>1</v>
      </c>
      <c r="AA107" s="834">
        <f t="shared" ref="AA107:AA110" si="44">+IF(T107=I107,0,1)</f>
        <v>1</v>
      </c>
      <c r="AB107" s="834">
        <f t="shared" ref="AB107:AB110" si="45">+IF(U107=J107,0,1)</f>
        <v>1</v>
      </c>
      <c r="AC107" s="834">
        <f t="shared" ref="AC107:AD109" si="46">+IF(V107=K107,0,1)</f>
        <v>1</v>
      </c>
      <c r="AD107" s="834">
        <f t="shared" si="46"/>
        <v>1</v>
      </c>
    </row>
    <row r="108" spans="2:31">
      <c r="B108" s="715"/>
      <c r="C108" s="715"/>
      <c r="D108" s="722" t="s">
        <v>43</v>
      </c>
      <c r="E108" s="713" t="s">
        <v>44</v>
      </c>
      <c r="F108" s="883" t="s">
        <v>291</v>
      </c>
      <c r="G108" s="929">
        <f>'Resolución 137-2019-OS_CD'!G365*Factores!$B$18</f>
        <v>12.632003999999998</v>
      </c>
      <c r="H108" s="929">
        <f>'Resolución 137-2019-OS_CD'!H365*Factores!$B$18</f>
        <v>12.607452</v>
      </c>
      <c r="I108" s="929">
        <f>'Resolución 137-2019-OS_CD'!I365*Factores!$B$18</f>
        <v>12.632003999999998</v>
      </c>
      <c r="J108" s="929">
        <f>'Resolución 137-2019-OS_CD'!J365*Factores!$B$18</f>
        <v>12.607452</v>
      </c>
      <c r="K108" s="929">
        <f>'Resolución 137-2019-OS_CD'!K365*Factores!$B$18</f>
        <v>13.208976</v>
      </c>
      <c r="L108" s="929">
        <f>'Resolución 137-2019-OS_CD'!L365*Factores!$B$18</f>
        <v>13.479048000000001</v>
      </c>
      <c r="M108" s="837"/>
      <c r="N108" s="837"/>
      <c r="O108" s="837"/>
      <c r="P108" s="837"/>
      <c r="R108" s="834">
        <v>9.0399999999999991</v>
      </c>
      <c r="S108" s="834">
        <v>9.3000000000000007</v>
      </c>
      <c r="T108" s="834">
        <v>9.0399999999999991</v>
      </c>
      <c r="U108" s="834">
        <v>9.3000000000000007</v>
      </c>
      <c r="V108" s="834">
        <v>9.51</v>
      </c>
      <c r="W108" s="834">
        <v>9.99</v>
      </c>
      <c r="Y108" s="834">
        <f t="shared" si="42"/>
        <v>1</v>
      </c>
      <c r="Z108" s="834">
        <f t="shared" si="43"/>
        <v>1</v>
      </c>
      <c r="AA108" s="834">
        <f t="shared" si="44"/>
        <v>1</v>
      </c>
      <c r="AB108" s="834">
        <f t="shared" si="45"/>
        <v>1</v>
      </c>
      <c r="AC108" s="834">
        <f t="shared" si="46"/>
        <v>1</v>
      </c>
      <c r="AD108" s="834">
        <f t="shared" si="46"/>
        <v>1</v>
      </c>
    </row>
    <row r="109" spans="2:31" ht="13.15" customHeight="1">
      <c r="B109" s="715"/>
      <c r="C109" s="715"/>
      <c r="D109" s="761" t="s">
        <v>45</v>
      </c>
      <c r="E109" s="713" t="s">
        <v>46</v>
      </c>
      <c r="F109" s="883" t="s">
        <v>291</v>
      </c>
      <c r="G109" s="929">
        <f>'Resolución 137-2019-OS_CD'!G366*Factores!$B$18</f>
        <v>12.632003999999998</v>
      </c>
      <c r="H109" s="929">
        <f>'Resolución 137-2019-OS_CD'!H366*Factores!$B$18</f>
        <v>12.607452</v>
      </c>
      <c r="I109" s="929">
        <f>'Resolución 137-2019-OS_CD'!I366*Factores!$B$18</f>
        <v>12.632003999999998</v>
      </c>
      <c r="J109" s="929">
        <f>'Resolución 137-2019-OS_CD'!J366*Factores!$B$18</f>
        <v>12.607452</v>
      </c>
      <c r="K109" s="929">
        <f>'Resolución 137-2019-OS_CD'!K366*Factores!$B$18</f>
        <v>13.208976</v>
      </c>
      <c r="L109" s="929">
        <f>'Resolución 137-2019-OS_CD'!L366*Factores!$B$18</f>
        <v>13.479048000000001</v>
      </c>
      <c r="M109" s="837"/>
      <c r="N109" s="837"/>
      <c r="O109" s="837"/>
      <c r="P109" s="837"/>
      <c r="R109" s="834">
        <v>9.0399999999999991</v>
      </c>
      <c r="S109" s="834">
        <v>9.3000000000000007</v>
      </c>
      <c r="T109" s="834">
        <v>9.0399999999999991</v>
      </c>
      <c r="U109" s="834">
        <v>9.3000000000000007</v>
      </c>
      <c r="V109" s="834">
        <v>9.51</v>
      </c>
      <c r="W109" s="834">
        <v>9.99</v>
      </c>
      <c r="Y109" s="834">
        <f t="shared" si="42"/>
        <v>1</v>
      </c>
      <c r="Z109" s="834">
        <f t="shared" si="43"/>
        <v>1</v>
      </c>
      <c r="AA109" s="834">
        <f t="shared" si="44"/>
        <v>1</v>
      </c>
      <c r="AB109" s="834">
        <f t="shared" si="45"/>
        <v>1</v>
      </c>
      <c r="AC109" s="834">
        <f t="shared" si="46"/>
        <v>1</v>
      </c>
      <c r="AD109" s="834">
        <f t="shared" si="46"/>
        <v>1</v>
      </c>
    </row>
    <row r="110" spans="2:31" ht="13.15" customHeight="1">
      <c r="B110" s="876"/>
      <c r="C110" s="876"/>
      <c r="D110" s="762" t="s">
        <v>177</v>
      </c>
      <c r="E110" s="738" t="s">
        <v>176</v>
      </c>
      <c r="F110" s="883" t="s">
        <v>291</v>
      </c>
      <c r="G110" s="929">
        <f>'Resolución 137-2019-OS_CD'!G367*Factores!$B$18</f>
        <v>13.208976</v>
      </c>
      <c r="H110" s="929">
        <f>'Resolución 137-2019-OS_CD'!H367*Factores!$B$18</f>
        <v>13.479048000000001</v>
      </c>
      <c r="I110" s="929">
        <f>'Resolución 137-2019-OS_CD'!I367*Factores!$B$18</f>
        <v>13.208976</v>
      </c>
      <c r="J110" s="929">
        <f>'Resolución 137-2019-OS_CD'!J367*Factores!$B$18</f>
        <v>13.479048000000001</v>
      </c>
      <c r="K110" s="929">
        <f>'Resolución 137-2019-OS_CD'!K367*Factores!$B$18</f>
        <v>14.080572000000002</v>
      </c>
      <c r="L110" s="929">
        <f>'Resolución 137-2019-OS_CD'!L367*Factores!$B$18</f>
        <v>14.105124</v>
      </c>
      <c r="M110" s="837"/>
      <c r="N110" s="837"/>
      <c r="O110" s="837"/>
      <c r="P110" s="837"/>
      <c r="R110" s="834">
        <v>9.51</v>
      </c>
      <c r="S110" s="834">
        <v>9.99</v>
      </c>
      <c r="T110" s="834">
        <v>9.51</v>
      </c>
      <c r="U110" s="834">
        <v>9.99</v>
      </c>
      <c r="V110" s="834">
        <v>10.199999999999999</v>
      </c>
      <c r="W110" s="834">
        <v>10.48</v>
      </c>
      <c r="Y110" s="834">
        <f t="shared" si="42"/>
        <v>1</v>
      </c>
      <c r="Z110" s="834">
        <f t="shared" si="43"/>
        <v>1</v>
      </c>
      <c r="AA110" s="834">
        <f t="shared" si="44"/>
        <v>1</v>
      </c>
      <c r="AB110" s="834">
        <f t="shared" si="45"/>
        <v>1</v>
      </c>
      <c r="AC110" s="834">
        <f>+IF(V110=K110,0,1)</f>
        <v>1</v>
      </c>
      <c r="AD110" s="834">
        <f>+IF(W110=L110,0,1)</f>
        <v>1</v>
      </c>
      <c r="AE110" s="884">
        <f>+SUM(Y106:AD110)</f>
        <v>30</v>
      </c>
    </row>
  </sheetData>
  <mergeCells count="16">
    <mergeCell ref="M55:N55"/>
    <mergeCell ref="O55:P55"/>
    <mergeCell ref="M76:N76"/>
    <mergeCell ref="I7:J7"/>
    <mergeCell ref="K7:L7"/>
    <mergeCell ref="M7:N7"/>
    <mergeCell ref="O7:P7"/>
    <mergeCell ref="M39:N39"/>
    <mergeCell ref="G39:H39"/>
    <mergeCell ref="I39:J39"/>
    <mergeCell ref="K39:L39"/>
    <mergeCell ref="G76:H76"/>
    <mergeCell ref="I76:J76"/>
    <mergeCell ref="K76:L76"/>
    <mergeCell ref="I55:J55"/>
    <mergeCell ref="K55:L5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BS115"/>
  <sheetViews>
    <sheetView showGridLines="0" zoomScale="90" zoomScaleNormal="90" workbookViewId="0">
      <selection activeCell="BV33" sqref="BV33"/>
    </sheetView>
  </sheetViews>
  <sheetFormatPr baseColWidth="10" defaultColWidth="11.42578125" defaultRowHeight="12.75"/>
  <cols>
    <col min="1" max="1" width="2" style="836" customWidth="1"/>
    <col min="2" max="2" width="12.28515625" style="834" hidden="1" customWidth="1"/>
    <col min="3" max="3" width="8.85546875" style="834" hidden="1" customWidth="1"/>
    <col min="4" max="4" width="8.5703125" style="834" hidden="1" customWidth="1"/>
    <col min="5" max="5" width="21.28515625" style="834" hidden="1" customWidth="1"/>
    <col min="6" max="6" width="20.28515625" style="834" hidden="1" customWidth="1"/>
    <col min="7" max="7" width="9.42578125" style="834" hidden="1" customWidth="1"/>
    <col min="8" max="8" width="12.140625" style="834" hidden="1" customWidth="1"/>
    <col min="9" max="9" width="11.42578125" style="834" hidden="1" customWidth="1"/>
    <col min="10" max="10" width="12.42578125" style="834" hidden="1" customWidth="1"/>
    <col min="11" max="11" width="10.85546875" style="834" hidden="1" customWidth="1"/>
    <col min="12" max="12" width="12.42578125" style="834" hidden="1" customWidth="1"/>
    <col min="13" max="13" width="13.42578125" style="834" hidden="1" customWidth="1"/>
    <col min="14" max="14" width="12.5703125" style="834" hidden="1" customWidth="1"/>
    <col min="15" max="15" width="11.5703125" style="834" hidden="1" customWidth="1"/>
    <col min="16" max="16" width="12.28515625" style="834" hidden="1" customWidth="1"/>
    <col min="17" max="61" width="11.42578125" style="834" hidden="1" customWidth="1"/>
    <col min="62" max="62" width="8.85546875" style="834" hidden="1" customWidth="1"/>
    <col min="63" max="63" width="6.7109375" style="836" customWidth="1"/>
    <col min="64" max="64" width="23.7109375" style="836" customWidth="1"/>
    <col min="65" max="65" width="19.140625" style="836" customWidth="1"/>
    <col min="66" max="66" width="11.42578125" style="836"/>
    <col min="67" max="67" width="15.85546875" style="836" customWidth="1"/>
    <col min="68" max="68" width="12.85546875" style="836" customWidth="1"/>
    <col min="69" max="69" width="72" style="836" bestFit="1" customWidth="1"/>
    <col min="70" max="70" width="24.85546875" style="836" bestFit="1" customWidth="1"/>
    <col min="71" max="71" width="9.140625" style="836" customWidth="1"/>
    <col min="72" max="16384" width="11.42578125" style="836"/>
  </cols>
  <sheetData>
    <row r="1" spans="2:71">
      <c r="B1" s="833"/>
      <c r="BK1" s="835"/>
      <c r="BL1" s="835"/>
    </row>
    <row r="2" spans="2:71" ht="21">
      <c r="B2" s="587" t="s">
        <v>413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587" t="s">
        <v>413</v>
      </c>
      <c r="BL2" s="835"/>
    </row>
    <row r="3" spans="2:71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588" t="str">
        <f>B3</f>
        <v>Resolución Osinergmin N° 137-2019-OS/CD modificado por Resolución Osinergmin N° 176-2019 OS/CD</v>
      </c>
      <c r="BL3" s="835"/>
    </row>
    <row r="4" spans="2:71" ht="18.75">
      <c r="B4" s="588" t="str">
        <f>+Factores!A2</f>
        <v>Vigente a partir del 04/Abr/2023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588" t="str">
        <f>B4</f>
        <v>Vigente a partir del 04/Abr/2023</v>
      </c>
      <c r="BL4" s="835"/>
    </row>
    <row r="5" spans="2:71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71" ht="15.75">
      <c r="B6" s="589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BK6" s="740" t="s">
        <v>458</v>
      </c>
      <c r="BL6" s="835"/>
    </row>
    <row r="7" spans="2:71" ht="15.75">
      <c r="B7" s="740" t="s">
        <v>414</v>
      </c>
      <c r="C7" s="837"/>
      <c r="D7" s="742"/>
      <c r="E7" s="742"/>
      <c r="F7" s="742"/>
      <c r="G7" s="742"/>
      <c r="H7" s="742"/>
      <c r="I7" s="742"/>
      <c r="J7" s="837"/>
      <c r="K7" s="837"/>
      <c r="L7" s="837"/>
      <c r="M7" s="837"/>
      <c r="N7" s="837"/>
      <c r="O7" s="837"/>
      <c r="P7" s="837"/>
    </row>
    <row r="8" spans="2:71">
      <c r="B8" s="837"/>
      <c r="C8" s="837"/>
      <c r="D8" s="837"/>
      <c r="E8" s="837"/>
      <c r="F8" s="837"/>
      <c r="G8" s="837"/>
      <c r="H8" s="837"/>
      <c r="I8" s="1061" t="s">
        <v>307</v>
      </c>
      <c r="J8" s="1062"/>
      <c r="K8" s="1061" t="s">
        <v>308</v>
      </c>
      <c r="L8" s="1062"/>
      <c r="M8" s="1061" t="s">
        <v>309</v>
      </c>
      <c r="N8" s="1062"/>
      <c r="O8" s="1061" t="s">
        <v>310</v>
      </c>
      <c r="P8" s="1062"/>
      <c r="BK8" s="838" t="s">
        <v>3</v>
      </c>
      <c r="BL8" s="838" t="s">
        <v>4</v>
      </c>
      <c r="BM8" s="838" t="s">
        <v>5</v>
      </c>
      <c r="BN8" s="838" t="s">
        <v>6</v>
      </c>
      <c r="BO8" s="838" t="s">
        <v>7</v>
      </c>
      <c r="BP8" s="838" t="s">
        <v>47</v>
      </c>
      <c r="BQ8" s="838" t="s">
        <v>48</v>
      </c>
      <c r="BR8" s="838" t="s">
        <v>49</v>
      </c>
      <c r="BS8" s="839" t="s">
        <v>93</v>
      </c>
    </row>
    <row r="9" spans="2:71">
      <c r="B9" s="707" t="s">
        <v>6</v>
      </c>
      <c r="C9" s="708" t="s">
        <v>3</v>
      </c>
      <c r="D9" s="707" t="s">
        <v>4</v>
      </c>
      <c r="E9" s="707" t="s">
        <v>7</v>
      </c>
      <c r="F9" s="707" t="s">
        <v>49</v>
      </c>
      <c r="G9" s="707" t="s">
        <v>1</v>
      </c>
      <c r="H9" s="707" t="s">
        <v>2</v>
      </c>
      <c r="I9" s="707" t="s">
        <v>1</v>
      </c>
      <c r="J9" s="707" t="s">
        <v>2</v>
      </c>
      <c r="K9" s="707" t="s">
        <v>1</v>
      </c>
      <c r="L9" s="707" t="s">
        <v>2</v>
      </c>
      <c r="M9" s="707" t="s">
        <v>1</v>
      </c>
      <c r="N9" s="707" t="s">
        <v>2</v>
      </c>
      <c r="O9" s="707" t="s">
        <v>1</v>
      </c>
      <c r="P9" s="707" t="s">
        <v>2</v>
      </c>
      <c r="BK9" s="840"/>
      <c r="BL9" s="840"/>
      <c r="BM9" s="840" t="s">
        <v>8</v>
      </c>
      <c r="BN9" s="840"/>
      <c r="BO9" s="840" t="s">
        <v>86</v>
      </c>
      <c r="BP9" s="840"/>
      <c r="BQ9" s="840"/>
      <c r="BR9" s="840" t="s">
        <v>51</v>
      </c>
      <c r="BS9" s="841" t="s">
        <v>129</v>
      </c>
    </row>
    <row r="10" spans="2:71">
      <c r="B10" s="709"/>
      <c r="C10" s="710"/>
      <c r="D10" s="709"/>
      <c r="E10" s="709" t="s">
        <v>86</v>
      </c>
      <c r="F10" s="709" t="s">
        <v>304</v>
      </c>
      <c r="G10" s="711" t="s">
        <v>274</v>
      </c>
      <c r="H10" s="709" t="s">
        <v>275</v>
      </c>
      <c r="I10" s="711" t="s">
        <v>274</v>
      </c>
      <c r="J10" s="709" t="s">
        <v>275</v>
      </c>
      <c r="K10" s="711" t="s">
        <v>274</v>
      </c>
      <c r="L10" s="709" t="s">
        <v>275</v>
      </c>
      <c r="M10" s="711" t="s">
        <v>274</v>
      </c>
      <c r="N10" s="709" t="s">
        <v>275</v>
      </c>
      <c r="O10" s="711" t="s">
        <v>274</v>
      </c>
      <c r="P10" s="709" t="s">
        <v>275</v>
      </c>
      <c r="BK10" s="842" t="s">
        <v>9</v>
      </c>
      <c r="BL10" s="843" t="s">
        <v>52</v>
      </c>
      <c r="BM10" s="842" t="s">
        <v>53</v>
      </c>
      <c r="BN10" s="844" t="s">
        <v>11</v>
      </c>
      <c r="BO10" s="845" t="s">
        <v>19</v>
      </c>
      <c r="BP10" s="842" t="s">
        <v>54</v>
      </c>
      <c r="BQ10" s="846" t="s">
        <v>55</v>
      </c>
      <c r="BR10" s="846" t="s">
        <v>56</v>
      </c>
      <c r="BS10" s="847">
        <f>'(4)MantenimientoyCambiodeconex'!BS9*1.12</f>
        <v>0.75694080000000008</v>
      </c>
    </row>
    <row r="11" spans="2:71">
      <c r="B11" s="712" t="s">
        <v>11</v>
      </c>
      <c r="C11" s="722" t="s">
        <v>9</v>
      </c>
      <c r="D11" s="712" t="s">
        <v>10</v>
      </c>
      <c r="E11" s="713" t="s">
        <v>12</v>
      </c>
      <c r="F11" s="714" t="s">
        <v>63</v>
      </c>
      <c r="G11" s="929">
        <f>+'(4)MantenimientoyCambiodeconex'!G10*1.12</f>
        <v>1.61021952</v>
      </c>
      <c r="H11" s="929">
        <f>+'(4)MantenimientoyCambiodeconex'!H10*1.12</f>
        <v>1.4863564800000002</v>
      </c>
      <c r="I11" s="930"/>
      <c r="J11" s="930"/>
      <c r="K11" s="930"/>
      <c r="L11" s="930"/>
      <c r="M11" s="930"/>
      <c r="N11" s="930"/>
      <c r="O11" s="930"/>
      <c r="P11" s="930"/>
      <c r="R11" s="834">
        <f>+G11/'(4)MantenimientoyCambiodeconex'!G10</f>
        <v>1.1200000000000001</v>
      </c>
      <c r="S11" s="834">
        <f>+H11/'(4)MantenimientoyCambiodeconex'!H10</f>
        <v>1.1200000000000001</v>
      </c>
      <c r="T11" s="834" t="e">
        <f>+I11/'(4)MantenimientoyCambiodeconex'!I10</f>
        <v>#DIV/0!</v>
      </c>
      <c r="U11" s="834" t="e">
        <f>+J11/'(4)MantenimientoyCambiodeconex'!J10</f>
        <v>#DIV/0!</v>
      </c>
      <c r="V11" s="834" t="e">
        <f>+K11/'(4)MantenimientoyCambiodeconex'!K10</f>
        <v>#DIV/0!</v>
      </c>
      <c r="W11" s="834" t="e">
        <f>+L11/'(4)MantenimientoyCambiodeconex'!L10</f>
        <v>#DIV/0!</v>
      </c>
      <c r="X11" s="834" t="e">
        <f>+M11/'(4)MantenimientoyCambiodeconex'!M10</f>
        <v>#DIV/0!</v>
      </c>
      <c r="Y11" s="834" t="e">
        <f>+N11/'(4)MantenimientoyCambiodeconex'!N10</f>
        <v>#DIV/0!</v>
      </c>
      <c r="Z11" s="834" t="e">
        <f>+O11/'(4)MantenimientoyCambiodeconex'!O10</f>
        <v>#DIV/0!</v>
      </c>
      <c r="AA11" s="834" t="e">
        <f>+P11/'(4)MantenimientoyCambiodeconex'!P10</f>
        <v>#DIV/0!</v>
      </c>
      <c r="AC11" s="834">
        <f>+IF(R11=G11,0,1)</f>
        <v>1</v>
      </c>
      <c r="AD11" s="834">
        <f t="shared" ref="AD11:AN26" si="0">+IF(S11=H11,0,1)</f>
        <v>1</v>
      </c>
      <c r="AE11" s="834" t="e">
        <f t="shared" si="0"/>
        <v>#DIV/0!</v>
      </c>
      <c r="AF11" s="834" t="e">
        <f t="shared" si="0"/>
        <v>#DIV/0!</v>
      </c>
      <c r="AG11" s="834" t="e">
        <f t="shared" si="0"/>
        <v>#DIV/0!</v>
      </c>
      <c r="AH11" s="834" t="e">
        <f t="shared" si="0"/>
        <v>#DIV/0!</v>
      </c>
      <c r="AI11" s="834" t="e">
        <f t="shared" si="0"/>
        <v>#DIV/0!</v>
      </c>
      <c r="AJ11" s="834" t="e">
        <f t="shared" si="0"/>
        <v>#DIV/0!</v>
      </c>
      <c r="AK11" s="834" t="e">
        <f t="shared" si="0"/>
        <v>#DIV/0!</v>
      </c>
      <c r="AL11" s="834" t="e">
        <f>+IF(AA11=P11,0,1)</f>
        <v>#DIV/0!</v>
      </c>
      <c r="AN11" s="834">
        <f t="shared" si="0"/>
        <v>1</v>
      </c>
      <c r="BK11" s="848"/>
      <c r="BL11" s="849"/>
      <c r="BM11" s="848"/>
      <c r="BN11" s="849"/>
      <c r="BO11" s="850"/>
      <c r="BP11" s="850"/>
      <c r="BQ11" s="846" t="s">
        <v>57</v>
      </c>
      <c r="BR11" s="846" t="s">
        <v>58</v>
      </c>
      <c r="BS11" s="847">
        <f>'(4)MantenimientoyCambiodeconex'!BS10*1.12</f>
        <v>0.97714175999999997</v>
      </c>
    </row>
    <row r="12" spans="2:71">
      <c r="B12" s="715"/>
      <c r="C12" s="716"/>
      <c r="D12" s="715"/>
      <c r="E12" s="717"/>
      <c r="F12" s="714" t="s">
        <v>87</v>
      </c>
      <c r="G12" s="929"/>
      <c r="H12" s="929"/>
      <c r="I12" s="929">
        <f>+'(4)MantenimientoyCambiodeconex'!I11*1.12</f>
        <v>1.1973427200000002</v>
      </c>
      <c r="J12" s="929">
        <f>+'(4)MantenimientoyCambiodeconex'!J11*1.12</f>
        <v>1.0734796800000002</v>
      </c>
      <c r="K12" s="929">
        <f>+'(4)MantenimientoyCambiodeconex'!K11*1.12</f>
        <v>1.2661555200000001</v>
      </c>
      <c r="L12" s="929">
        <f>+'(4)MantenimientoyCambiodeconex'!L11*1.12</f>
        <v>1.1422924800000001</v>
      </c>
      <c r="M12" s="929">
        <f>+'(4)MantenimientoyCambiodeconex'!M11*1.12</f>
        <v>1.4863564800000002</v>
      </c>
      <c r="N12" s="929">
        <f>+'(4)MantenimientoyCambiodeconex'!N11*1.12</f>
        <v>1.3624934399999999</v>
      </c>
      <c r="O12" s="929">
        <f>+'(4)MantenimientoyCambiodeconex'!O11*1.12</f>
        <v>1.5551692799999999</v>
      </c>
      <c r="P12" s="929">
        <f>+'(4)MantenimientoyCambiodeconex'!P11*1.12</f>
        <v>1.4313062400000001</v>
      </c>
      <c r="R12" s="834" t="e">
        <f>+G12/'(4)MantenimientoyCambiodeconex'!G11</f>
        <v>#DIV/0!</v>
      </c>
      <c r="S12" s="834" t="e">
        <f>+H12/'(4)MantenimientoyCambiodeconex'!H11</f>
        <v>#DIV/0!</v>
      </c>
      <c r="T12" s="834">
        <f>+I12/'(4)MantenimientoyCambiodeconex'!I11</f>
        <v>1.1200000000000001</v>
      </c>
      <c r="U12" s="834">
        <f>+J12/'(4)MantenimientoyCambiodeconex'!J11</f>
        <v>1.1200000000000001</v>
      </c>
      <c r="V12" s="834">
        <f>+K12/'(4)MantenimientoyCambiodeconex'!K11</f>
        <v>1.1200000000000001</v>
      </c>
      <c r="W12" s="834">
        <f>+L12/'(4)MantenimientoyCambiodeconex'!L11</f>
        <v>1.1200000000000001</v>
      </c>
      <c r="X12" s="834">
        <f>+M12/'(4)MantenimientoyCambiodeconex'!M11</f>
        <v>1.1200000000000001</v>
      </c>
      <c r="Y12" s="834">
        <f>+N12/'(4)MantenimientoyCambiodeconex'!N11</f>
        <v>1.1200000000000001</v>
      </c>
      <c r="Z12" s="834">
        <f>+O12/'(4)MantenimientoyCambiodeconex'!O11</f>
        <v>1.1200000000000001</v>
      </c>
      <c r="AA12" s="834">
        <f>+P12/'(4)MantenimientoyCambiodeconex'!P11</f>
        <v>1.1200000000000001</v>
      </c>
      <c r="AC12" s="834" t="e">
        <f t="shared" ref="AC12:AL32" si="1">+IF(R12=G12,0,1)</f>
        <v>#DIV/0!</v>
      </c>
      <c r="AD12" s="834" t="e">
        <f t="shared" si="0"/>
        <v>#DIV/0!</v>
      </c>
      <c r="AE12" s="834">
        <f t="shared" si="0"/>
        <v>1</v>
      </c>
      <c r="AF12" s="834">
        <f t="shared" si="0"/>
        <v>1</v>
      </c>
      <c r="AG12" s="834">
        <f t="shared" si="0"/>
        <v>1</v>
      </c>
      <c r="AH12" s="834">
        <f t="shared" si="0"/>
        <v>1</v>
      </c>
      <c r="AI12" s="834">
        <f t="shared" si="0"/>
        <v>1</v>
      </c>
      <c r="AJ12" s="834">
        <f t="shared" si="0"/>
        <v>1</v>
      </c>
      <c r="AK12" s="834">
        <f t="shared" si="0"/>
        <v>1</v>
      </c>
      <c r="AL12" s="834">
        <f t="shared" si="0"/>
        <v>1</v>
      </c>
      <c r="BK12" s="850"/>
      <c r="BL12" s="843"/>
      <c r="BM12" s="850"/>
      <c r="BN12" s="844"/>
      <c r="BO12" s="850"/>
      <c r="BP12" s="850"/>
      <c r="BQ12" s="851" t="s">
        <v>298</v>
      </c>
      <c r="BR12" s="852" t="s">
        <v>185</v>
      </c>
      <c r="BS12" s="847">
        <f>'(4)MantenimientoyCambiodeconex'!BS11*1.12</f>
        <v>1.1973427200000002</v>
      </c>
    </row>
    <row r="13" spans="2:71">
      <c r="B13" s="853"/>
      <c r="C13" s="837"/>
      <c r="D13" s="853"/>
      <c r="E13" s="853"/>
      <c r="F13" s="714" t="s">
        <v>270</v>
      </c>
      <c r="G13" s="929"/>
      <c r="H13" s="929"/>
      <c r="I13" s="929">
        <f>+'(4)MantenimientoyCambiodeconex'!I12*1.12</f>
        <v>1.4313062400000001</v>
      </c>
      <c r="J13" s="929"/>
      <c r="K13" s="929">
        <f>+'(4)MantenimientoyCambiodeconex'!K12*1.12</f>
        <v>1.5138816000000002</v>
      </c>
      <c r="L13" s="929"/>
      <c r="M13" s="929">
        <f>+'(4)MantenimientoyCambiodeconex'!M12*1.12</f>
        <v>1.7891328000000002</v>
      </c>
      <c r="N13" s="929"/>
      <c r="O13" s="929">
        <f>+'(4)MantenimientoyCambiodeconex'!O12*1.12</f>
        <v>1.8717081600000001</v>
      </c>
      <c r="P13" s="929"/>
      <c r="R13" s="834" t="e">
        <f>+G13/'(4)MantenimientoyCambiodeconex'!G12</f>
        <v>#DIV/0!</v>
      </c>
      <c r="S13" s="834" t="e">
        <f>+H13/'(4)MantenimientoyCambiodeconex'!H12</f>
        <v>#DIV/0!</v>
      </c>
      <c r="T13" s="834">
        <f>+I13/'(4)MantenimientoyCambiodeconex'!I12</f>
        <v>1.1200000000000001</v>
      </c>
      <c r="U13" s="834" t="e">
        <f>+J13/'(4)MantenimientoyCambiodeconex'!J12</f>
        <v>#DIV/0!</v>
      </c>
      <c r="V13" s="834">
        <f>+K13/'(4)MantenimientoyCambiodeconex'!K12</f>
        <v>1.1200000000000001</v>
      </c>
      <c r="W13" s="834" t="e">
        <f>+L13/'(4)MantenimientoyCambiodeconex'!L12</f>
        <v>#DIV/0!</v>
      </c>
      <c r="X13" s="834">
        <f>+M13/'(4)MantenimientoyCambiodeconex'!M12</f>
        <v>1.1200000000000001</v>
      </c>
      <c r="Y13" s="834" t="e">
        <f>+N13/'(4)MantenimientoyCambiodeconex'!N12</f>
        <v>#DIV/0!</v>
      </c>
      <c r="Z13" s="834">
        <f>+O13/'(4)MantenimientoyCambiodeconex'!O12</f>
        <v>1.1200000000000001</v>
      </c>
      <c r="AA13" s="834" t="e">
        <f>+P13/'(4)MantenimientoyCambiodeconex'!P12</f>
        <v>#DIV/0!</v>
      </c>
      <c r="AC13" s="834" t="e">
        <f t="shared" si="1"/>
        <v>#DIV/0!</v>
      </c>
      <c r="AD13" s="834" t="e">
        <f t="shared" si="0"/>
        <v>#DIV/0!</v>
      </c>
      <c r="AE13" s="834">
        <f t="shared" si="0"/>
        <v>1</v>
      </c>
      <c r="AF13" s="834" t="e">
        <f t="shared" si="0"/>
        <v>#DIV/0!</v>
      </c>
      <c r="AG13" s="834">
        <f t="shared" si="0"/>
        <v>1</v>
      </c>
      <c r="AH13" s="834" t="e">
        <f t="shared" si="0"/>
        <v>#DIV/0!</v>
      </c>
      <c r="AI13" s="834">
        <f t="shared" si="0"/>
        <v>1</v>
      </c>
      <c r="AJ13" s="834" t="e">
        <f t="shared" si="0"/>
        <v>#DIV/0!</v>
      </c>
      <c r="AK13" s="834">
        <f t="shared" si="0"/>
        <v>1</v>
      </c>
      <c r="AL13" s="834" t="e">
        <f t="shared" si="0"/>
        <v>#DIV/0!</v>
      </c>
      <c r="BK13" s="850"/>
      <c r="BL13" s="843"/>
      <c r="BM13" s="850"/>
      <c r="BN13" s="844"/>
      <c r="BO13" s="850"/>
      <c r="BP13" s="850"/>
      <c r="BQ13" s="851" t="s">
        <v>299</v>
      </c>
      <c r="BR13" s="852" t="s">
        <v>185</v>
      </c>
      <c r="BS13" s="847">
        <f>'(4)MantenimientoyCambiodeconex'!BS12*1.12</f>
        <v>1.2661555200000001</v>
      </c>
    </row>
    <row r="14" spans="2:71">
      <c r="B14" s="715"/>
      <c r="C14" s="716"/>
      <c r="D14" s="715"/>
      <c r="E14" s="717"/>
      <c r="F14" s="714" t="s">
        <v>88</v>
      </c>
      <c r="G14" s="929"/>
      <c r="H14" s="929"/>
      <c r="I14" s="929">
        <f>+'(4)MantenimientoyCambiodeconex'!I13*1.12</f>
        <v>1.1973427200000002</v>
      </c>
      <c r="J14" s="929">
        <f>+'(4)MantenimientoyCambiodeconex'!J13*1.12</f>
        <v>1.0734796800000002</v>
      </c>
      <c r="K14" s="929">
        <f>+'(4)MantenimientoyCambiodeconex'!K13*1.12</f>
        <v>1.2661555200000001</v>
      </c>
      <c r="L14" s="929">
        <f>+'(4)MantenimientoyCambiodeconex'!L13*1.12</f>
        <v>1.1422924800000001</v>
      </c>
      <c r="M14" s="929">
        <f>+'(4)MantenimientoyCambiodeconex'!M13*1.12</f>
        <v>1.4863564800000002</v>
      </c>
      <c r="N14" s="929">
        <f>+'(4)MantenimientoyCambiodeconex'!N13*1.12</f>
        <v>1.3624934399999999</v>
      </c>
      <c r="O14" s="929">
        <f>+'(4)MantenimientoyCambiodeconex'!O13*1.12</f>
        <v>1.5551692799999999</v>
      </c>
      <c r="P14" s="929">
        <f>+'(4)MantenimientoyCambiodeconex'!P13*1.12</f>
        <v>1.4313062400000001</v>
      </c>
      <c r="R14" s="834" t="e">
        <f>+G14/'(4)MantenimientoyCambiodeconex'!G13</f>
        <v>#DIV/0!</v>
      </c>
      <c r="S14" s="834" t="e">
        <f>+H14/'(4)MantenimientoyCambiodeconex'!H13</f>
        <v>#DIV/0!</v>
      </c>
      <c r="T14" s="834">
        <f>+I14/'(4)MantenimientoyCambiodeconex'!I13</f>
        <v>1.1200000000000001</v>
      </c>
      <c r="U14" s="834">
        <f>+J14/'(4)MantenimientoyCambiodeconex'!J13</f>
        <v>1.1200000000000001</v>
      </c>
      <c r="V14" s="834">
        <f>+K14/'(4)MantenimientoyCambiodeconex'!K13</f>
        <v>1.1200000000000001</v>
      </c>
      <c r="W14" s="834">
        <f>+L14/'(4)MantenimientoyCambiodeconex'!L13</f>
        <v>1.1200000000000001</v>
      </c>
      <c r="X14" s="834">
        <f>+M14/'(4)MantenimientoyCambiodeconex'!M13</f>
        <v>1.1200000000000001</v>
      </c>
      <c r="Y14" s="834">
        <f>+N14/'(4)MantenimientoyCambiodeconex'!N13</f>
        <v>1.1200000000000001</v>
      </c>
      <c r="Z14" s="834">
        <f>+O14/'(4)MantenimientoyCambiodeconex'!O13</f>
        <v>1.1200000000000001</v>
      </c>
      <c r="AA14" s="834">
        <f>+P14/'(4)MantenimientoyCambiodeconex'!P13</f>
        <v>1.1200000000000001</v>
      </c>
      <c r="AC14" s="834" t="e">
        <f t="shared" si="1"/>
        <v>#DIV/0!</v>
      </c>
      <c r="AD14" s="834" t="e">
        <f t="shared" si="0"/>
        <v>#DIV/0!</v>
      </c>
      <c r="AE14" s="834">
        <f t="shared" si="0"/>
        <v>1</v>
      </c>
      <c r="AF14" s="834">
        <f t="shared" si="0"/>
        <v>1</v>
      </c>
      <c r="AG14" s="834">
        <f t="shared" si="0"/>
        <v>1</v>
      </c>
      <c r="AH14" s="834">
        <f t="shared" si="0"/>
        <v>1</v>
      </c>
      <c r="AI14" s="834">
        <f t="shared" si="0"/>
        <v>1</v>
      </c>
      <c r="AJ14" s="834">
        <f t="shared" si="0"/>
        <v>1</v>
      </c>
      <c r="AK14" s="834">
        <f t="shared" si="0"/>
        <v>1</v>
      </c>
      <c r="AL14" s="834">
        <f t="shared" si="0"/>
        <v>1</v>
      </c>
      <c r="BK14" s="850"/>
      <c r="BL14" s="843"/>
      <c r="BM14" s="850"/>
      <c r="BN14" s="844"/>
      <c r="BO14" s="850"/>
      <c r="BP14" s="850"/>
      <c r="BQ14" s="851" t="s">
        <v>301</v>
      </c>
      <c r="BR14" s="852" t="s">
        <v>185</v>
      </c>
      <c r="BS14" s="847">
        <f>'(4)MantenimientoyCambiodeconex'!BS13*1.12</f>
        <v>1.4863564800000002</v>
      </c>
    </row>
    <row r="15" spans="2:71">
      <c r="B15" s="853"/>
      <c r="C15" s="837"/>
      <c r="D15" s="853"/>
      <c r="E15" s="853"/>
      <c r="F15" s="714" t="s">
        <v>271</v>
      </c>
      <c r="G15" s="929"/>
      <c r="H15" s="929"/>
      <c r="I15" s="929">
        <f>+'(4)MantenimientoyCambiodeconex'!I14*1.12</f>
        <v>1.4313062400000001</v>
      </c>
      <c r="J15" s="929"/>
      <c r="K15" s="929">
        <f>+'(4)MantenimientoyCambiodeconex'!K14*1.12</f>
        <v>1.5138816000000002</v>
      </c>
      <c r="L15" s="929"/>
      <c r="M15" s="929">
        <f>+'(4)MantenimientoyCambiodeconex'!M14*1.12</f>
        <v>1.7891328000000002</v>
      </c>
      <c r="N15" s="929"/>
      <c r="O15" s="929">
        <f>+'(4)MantenimientoyCambiodeconex'!O14*1.12</f>
        <v>1.8717081600000001</v>
      </c>
      <c r="P15" s="929"/>
      <c r="R15" s="834" t="e">
        <f>+G15/'(4)MantenimientoyCambiodeconex'!G14</f>
        <v>#DIV/0!</v>
      </c>
      <c r="S15" s="834" t="e">
        <f>+H15/'(4)MantenimientoyCambiodeconex'!H14</f>
        <v>#DIV/0!</v>
      </c>
      <c r="T15" s="834">
        <f>+I15/'(4)MantenimientoyCambiodeconex'!I14</f>
        <v>1.1200000000000001</v>
      </c>
      <c r="U15" s="834" t="e">
        <f>+J15/'(4)MantenimientoyCambiodeconex'!J14</f>
        <v>#DIV/0!</v>
      </c>
      <c r="V15" s="834">
        <f>+K15/'(4)MantenimientoyCambiodeconex'!K14</f>
        <v>1.1200000000000001</v>
      </c>
      <c r="W15" s="834" t="e">
        <f>+L15/'(4)MantenimientoyCambiodeconex'!L14</f>
        <v>#DIV/0!</v>
      </c>
      <c r="X15" s="834">
        <f>+M15/'(4)MantenimientoyCambiodeconex'!M14</f>
        <v>1.1200000000000001</v>
      </c>
      <c r="Y15" s="834" t="e">
        <f>+N15/'(4)MantenimientoyCambiodeconex'!N14</f>
        <v>#DIV/0!</v>
      </c>
      <c r="Z15" s="834">
        <f>+O15/'(4)MantenimientoyCambiodeconex'!O14</f>
        <v>1.1200000000000001</v>
      </c>
      <c r="AA15" s="834" t="e">
        <f>+P15/'(4)MantenimientoyCambiodeconex'!P14</f>
        <v>#DIV/0!</v>
      </c>
      <c r="AC15" s="834" t="e">
        <f t="shared" si="1"/>
        <v>#DIV/0!</v>
      </c>
      <c r="AD15" s="834" t="e">
        <f t="shared" si="0"/>
        <v>#DIV/0!</v>
      </c>
      <c r="AE15" s="834">
        <f t="shared" si="0"/>
        <v>1</v>
      </c>
      <c r="AF15" s="834" t="e">
        <f t="shared" si="0"/>
        <v>#DIV/0!</v>
      </c>
      <c r="AG15" s="834">
        <f t="shared" si="0"/>
        <v>1</v>
      </c>
      <c r="AH15" s="834" t="e">
        <f t="shared" si="0"/>
        <v>#DIV/0!</v>
      </c>
      <c r="AI15" s="834">
        <f t="shared" si="0"/>
        <v>1</v>
      </c>
      <c r="AJ15" s="834" t="e">
        <f t="shared" si="0"/>
        <v>#DIV/0!</v>
      </c>
      <c r="AK15" s="834">
        <f t="shared" si="0"/>
        <v>1</v>
      </c>
      <c r="AL15" s="834" t="e">
        <f t="shared" si="0"/>
        <v>#DIV/0!</v>
      </c>
      <c r="BK15" s="850"/>
      <c r="BL15" s="843"/>
      <c r="BM15" s="850"/>
      <c r="BN15" s="844"/>
      <c r="BO15" s="850"/>
      <c r="BP15" s="850"/>
      <c r="BQ15" s="851" t="s">
        <v>300</v>
      </c>
      <c r="BR15" s="852" t="s">
        <v>185</v>
      </c>
      <c r="BS15" s="847">
        <f>'(4)MantenimientoyCambiodeconex'!BS14*1.12</f>
        <v>1.5551692799999999</v>
      </c>
    </row>
    <row r="16" spans="2:71">
      <c r="B16" s="715"/>
      <c r="C16" s="716"/>
      <c r="D16" s="719"/>
      <c r="E16" s="811"/>
      <c r="F16" s="714" t="s">
        <v>56</v>
      </c>
      <c r="G16" s="929">
        <f>+'(4)MantenimientoyCambiodeconex'!G15*1.12</f>
        <v>0.75694080000000008</v>
      </c>
      <c r="H16" s="929">
        <f>+'(4)MantenimientoyCambiodeconex'!H15*1.12</f>
        <v>0.63307776000000004</v>
      </c>
      <c r="I16" s="930"/>
      <c r="J16" s="930"/>
      <c r="K16" s="930"/>
      <c r="L16" s="930"/>
      <c r="M16" s="930"/>
      <c r="N16" s="930"/>
      <c r="O16" s="930"/>
      <c r="P16" s="930"/>
      <c r="R16" s="834">
        <f>+G16/'(4)MantenimientoyCambiodeconex'!G15</f>
        <v>1.1200000000000001</v>
      </c>
      <c r="S16" s="834">
        <f>+H16/'(4)MantenimientoyCambiodeconex'!H15</f>
        <v>1.1200000000000001</v>
      </c>
      <c r="T16" s="834" t="e">
        <f>+I16/'(4)MantenimientoyCambiodeconex'!I15</f>
        <v>#DIV/0!</v>
      </c>
      <c r="U16" s="834" t="e">
        <f>+J16/'(4)MantenimientoyCambiodeconex'!J15</f>
        <v>#DIV/0!</v>
      </c>
      <c r="V16" s="834" t="e">
        <f>+K16/'(4)MantenimientoyCambiodeconex'!K15</f>
        <v>#DIV/0!</v>
      </c>
      <c r="W16" s="834" t="e">
        <f>+L16/'(4)MantenimientoyCambiodeconex'!L15</f>
        <v>#DIV/0!</v>
      </c>
      <c r="X16" s="834" t="e">
        <f>+M16/'(4)MantenimientoyCambiodeconex'!M15</f>
        <v>#DIV/0!</v>
      </c>
      <c r="Y16" s="834" t="e">
        <f>+N16/'(4)MantenimientoyCambiodeconex'!N15</f>
        <v>#DIV/0!</v>
      </c>
      <c r="Z16" s="834" t="e">
        <f>+O16/'(4)MantenimientoyCambiodeconex'!O15</f>
        <v>#DIV/0!</v>
      </c>
      <c r="AA16" s="834" t="e">
        <f>+P16/'(4)MantenimientoyCambiodeconex'!P15</f>
        <v>#DIV/0!</v>
      </c>
      <c r="AC16" s="834">
        <f t="shared" si="1"/>
        <v>1</v>
      </c>
      <c r="AD16" s="834">
        <f t="shared" si="0"/>
        <v>1</v>
      </c>
      <c r="AE16" s="834" t="e">
        <f t="shared" si="0"/>
        <v>#DIV/0!</v>
      </c>
      <c r="AF16" s="834" t="e">
        <f t="shared" si="0"/>
        <v>#DIV/0!</v>
      </c>
      <c r="AG16" s="834" t="e">
        <f t="shared" si="0"/>
        <v>#DIV/0!</v>
      </c>
      <c r="AH16" s="834" t="e">
        <f t="shared" si="0"/>
        <v>#DIV/0!</v>
      </c>
      <c r="AI16" s="834" t="e">
        <f t="shared" si="0"/>
        <v>#DIV/0!</v>
      </c>
      <c r="AJ16" s="834" t="e">
        <f t="shared" si="0"/>
        <v>#DIV/0!</v>
      </c>
      <c r="AK16" s="834" t="e">
        <f t="shared" si="0"/>
        <v>#DIV/0!</v>
      </c>
      <c r="AL16" s="834" t="e">
        <f t="shared" si="0"/>
        <v>#DIV/0!</v>
      </c>
      <c r="BK16" s="850"/>
      <c r="BL16" s="843"/>
      <c r="BM16" s="850"/>
      <c r="BN16" s="844"/>
      <c r="BO16" s="850"/>
      <c r="BP16" s="854"/>
      <c r="BQ16" s="846" t="s">
        <v>62</v>
      </c>
      <c r="BR16" s="846" t="s">
        <v>63</v>
      </c>
      <c r="BS16" s="847">
        <f>'(4)MantenimientoyCambiodeconex'!BS15*1.12</f>
        <v>1.61021952</v>
      </c>
    </row>
    <row r="17" spans="2:71">
      <c r="B17" s="715"/>
      <c r="C17" s="716"/>
      <c r="D17" s="712" t="s">
        <v>14</v>
      </c>
      <c r="E17" s="713" t="s">
        <v>15</v>
      </c>
      <c r="F17" s="714" t="s">
        <v>63</v>
      </c>
      <c r="G17" s="929">
        <f>+'(4)MantenimientoyCambiodeconex'!G16*1.12</f>
        <v>1.61021952</v>
      </c>
      <c r="H17" s="929">
        <f>+'(4)MantenimientoyCambiodeconex'!H16*1.12</f>
        <v>1.4863564800000002</v>
      </c>
      <c r="I17" s="930"/>
      <c r="J17" s="930"/>
      <c r="K17" s="930"/>
      <c r="L17" s="930"/>
      <c r="M17" s="930"/>
      <c r="N17" s="930"/>
      <c r="O17" s="930"/>
      <c r="P17" s="930"/>
      <c r="R17" s="834">
        <f>+G17/'(4)MantenimientoyCambiodeconex'!G16</f>
        <v>1.1200000000000001</v>
      </c>
      <c r="S17" s="834">
        <f>+H17/'(4)MantenimientoyCambiodeconex'!H16</f>
        <v>1.1200000000000001</v>
      </c>
      <c r="T17" s="834" t="e">
        <f>+I17/'(4)MantenimientoyCambiodeconex'!I16</f>
        <v>#DIV/0!</v>
      </c>
      <c r="U17" s="834" t="e">
        <f>+J17/'(4)MantenimientoyCambiodeconex'!J16</f>
        <v>#DIV/0!</v>
      </c>
      <c r="V17" s="834" t="e">
        <f>+K17/'(4)MantenimientoyCambiodeconex'!K16</f>
        <v>#DIV/0!</v>
      </c>
      <c r="W17" s="834" t="e">
        <f>+L17/'(4)MantenimientoyCambiodeconex'!L16</f>
        <v>#DIV/0!</v>
      </c>
      <c r="X17" s="834" t="e">
        <f>+M17/'(4)MantenimientoyCambiodeconex'!M16</f>
        <v>#DIV/0!</v>
      </c>
      <c r="Y17" s="834" t="e">
        <f>+N17/'(4)MantenimientoyCambiodeconex'!N16</f>
        <v>#DIV/0!</v>
      </c>
      <c r="Z17" s="834" t="e">
        <f>+O17/'(4)MantenimientoyCambiodeconex'!O16</f>
        <v>#DIV/0!</v>
      </c>
      <c r="AA17" s="834" t="e">
        <f>+P17/'(4)MantenimientoyCambiodeconex'!P16</f>
        <v>#DIV/0!</v>
      </c>
      <c r="AC17" s="834">
        <f t="shared" si="1"/>
        <v>1</v>
      </c>
      <c r="AD17" s="834">
        <f t="shared" si="0"/>
        <v>1</v>
      </c>
      <c r="AE17" s="834" t="e">
        <f t="shared" si="0"/>
        <v>#DIV/0!</v>
      </c>
      <c r="AF17" s="834" t="e">
        <f t="shared" si="0"/>
        <v>#DIV/0!</v>
      </c>
      <c r="AG17" s="834" t="e">
        <f t="shared" si="0"/>
        <v>#DIV/0!</v>
      </c>
      <c r="AH17" s="834" t="e">
        <f t="shared" si="0"/>
        <v>#DIV/0!</v>
      </c>
      <c r="AI17" s="834" t="e">
        <f t="shared" si="0"/>
        <v>#DIV/0!</v>
      </c>
      <c r="AJ17" s="834" t="e">
        <f t="shared" si="0"/>
        <v>#DIV/0!</v>
      </c>
      <c r="AK17" s="834" t="e">
        <f t="shared" si="0"/>
        <v>#DIV/0!</v>
      </c>
      <c r="AL17" s="834" t="e">
        <f t="shared" si="0"/>
        <v>#DIV/0!</v>
      </c>
      <c r="BK17" s="850"/>
      <c r="BL17" s="843"/>
      <c r="BM17" s="850"/>
      <c r="BN17" s="844"/>
      <c r="BO17" s="850"/>
      <c r="BP17" s="842" t="s">
        <v>2</v>
      </c>
      <c r="BQ17" s="846" t="s">
        <v>55</v>
      </c>
      <c r="BR17" s="846" t="s">
        <v>56</v>
      </c>
      <c r="BS17" s="847">
        <f>'(4)MantenimientoyCambiodeconex'!BS16*1.12</f>
        <v>0.63307776000000004</v>
      </c>
    </row>
    <row r="18" spans="2:71">
      <c r="B18" s="715"/>
      <c r="C18" s="716"/>
      <c r="D18" s="715"/>
      <c r="E18" s="717"/>
      <c r="F18" s="714" t="s">
        <v>87</v>
      </c>
      <c r="G18" s="929"/>
      <c r="H18" s="929"/>
      <c r="I18" s="929">
        <f>+'(4)MantenimientoyCambiodeconex'!I17*1.12</f>
        <v>1.1973427200000002</v>
      </c>
      <c r="J18" s="929">
        <f>+'(4)MantenimientoyCambiodeconex'!J17*1.12</f>
        <v>1.0734796800000002</v>
      </c>
      <c r="K18" s="929">
        <f>+'(4)MantenimientoyCambiodeconex'!K17*1.12</f>
        <v>1.2661555200000001</v>
      </c>
      <c r="L18" s="929">
        <f>+'(4)MantenimientoyCambiodeconex'!L17*1.12</f>
        <v>1.1422924800000001</v>
      </c>
      <c r="M18" s="929">
        <f>+'(4)MantenimientoyCambiodeconex'!M17*1.12</f>
        <v>1.4863564800000002</v>
      </c>
      <c r="N18" s="929">
        <f>+'(4)MantenimientoyCambiodeconex'!N17*1.12</f>
        <v>1.3624934399999999</v>
      </c>
      <c r="O18" s="929">
        <f>+'(4)MantenimientoyCambiodeconex'!O17*1.12</f>
        <v>1.5551692799999999</v>
      </c>
      <c r="P18" s="929">
        <f>+'(4)MantenimientoyCambiodeconex'!P17*1.12</f>
        <v>1.4313062400000001</v>
      </c>
      <c r="R18" s="834" t="e">
        <f>+G18/'(4)MantenimientoyCambiodeconex'!G17</f>
        <v>#DIV/0!</v>
      </c>
      <c r="S18" s="834" t="e">
        <f>+H18/'(4)MantenimientoyCambiodeconex'!H17</f>
        <v>#DIV/0!</v>
      </c>
      <c r="T18" s="834">
        <f>+I18/'(4)MantenimientoyCambiodeconex'!I17</f>
        <v>1.1200000000000001</v>
      </c>
      <c r="U18" s="834">
        <f>+J18/'(4)MantenimientoyCambiodeconex'!J17</f>
        <v>1.1200000000000001</v>
      </c>
      <c r="V18" s="834">
        <f>+K18/'(4)MantenimientoyCambiodeconex'!K17</f>
        <v>1.1200000000000001</v>
      </c>
      <c r="W18" s="834">
        <f>+L18/'(4)MantenimientoyCambiodeconex'!L17</f>
        <v>1.1200000000000001</v>
      </c>
      <c r="X18" s="834">
        <f>+M18/'(4)MantenimientoyCambiodeconex'!M17</f>
        <v>1.1200000000000001</v>
      </c>
      <c r="Y18" s="834">
        <f>+N18/'(4)MantenimientoyCambiodeconex'!N17</f>
        <v>1.1200000000000001</v>
      </c>
      <c r="Z18" s="834">
        <f>+O18/'(4)MantenimientoyCambiodeconex'!O17</f>
        <v>1.1200000000000001</v>
      </c>
      <c r="AA18" s="834">
        <f>+P18/'(4)MantenimientoyCambiodeconex'!P17</f>
        <v>1.1200000000000001</v>
      </c>
      <c r="AC18" s="834" t="e">
        <f t="shared" si="1"/>
        <v>#DIV/0!</v>
      </c>
      <c r="AD18" s="834" t="e">
        <f t="shared" si="0"/>
        <v>#DIV/0!</v>
      </c>
      <c r="AE18" s="834">
        <f t="shared" si="0"/>
        <v>1</v>
      </c>
      <c r="AF18" s="834">
        <f t="shared" si="0"/>
        <v>1</v>
      </c>
      <c r="AG18" s="834">
        <f t="shared" si="0"/>
        <v>1</v>
      </c>
      <c r="AH18" s="834">
        <f t="shared" si="0"/>
        <v>1</v>
      </c>
      <c r="AI18" s="834">
        <f t="shared" si="0"/>
        <v>1</v>
      </c>
      <c r="AJ18" s="834">
        <f t="shared" si="0"/>
        <v>1</v>
      </c>
      <c r="AK18" s="834">
        <f t="shared" si="0"/>
        <v>1</v>
      </c>
      <c r="AL18" s="834">
        <f t="shared" si="0"/>
        <v>1</v>
      </c>
      <c r="BJ18" s="855"/>
      <c r="BK18" s="850"/>
      <c r="BL18" s="843"/>
      <c r="BM18" s="850"/>
      <c r="BN18" s="844"/>
      <c r="BO18" s="850"/>
      <c r="BP18" s="850"/>
      <c r="BQ18" s="846" t="s">
        <v>57</v>
      </c>
      <c r="BR18" s="846" t="s">
        <v>58</v>
      </c>
      <c r="BS18" s="847">
        <f>'(4)MantenimientoyCambiodeconex'!BS17*1.12</f>
        <v>0.92209152000000016</v>
      </c>
    </row>
    <row r="19" spans="2:71">
      <c r="B19" s="715"/>
      <c r="C19" s="716"/>
      <c r="D19" s="715"/>
      <c r="E19" s="717"/>
      <c r="F19" s="714" t="s">
        <v>88</v>
      </c>
      <c r="G19" s="929"/>
      <c r="H19" s="929"/>
      <c r="I19" s="929">
        <f>+'(4)MantenimientoyCambiodeconex'!I18*1.12</f>
        <v>1.1973427200000002</v>
      </c>
      <c r="J19" s="929">
        <f>+'(4)MantenimientoyCambiodeconex'!J18*1.12</f>
        <v>1.0734796800000002</v>
      </c>
      <c r="K19" s="929">
        <f>+'(4)MantenimientoyCambiodeconex'!K18*1.12</f>
        <v>1.2661555200000001</v>
      </c>
      <c r="L19" s="929">
        <f>+'(4)MantenimientoyCambiodeconex'!L18*1.12</f>
        <v>1.1422924800000001</v>
      </c>
      <c r="M19" s="929">
        <f>+'(4)MantenimientoyCambiodeconex'!M18*1.12</f>
        <v>1.4863564800000002</v>
      </c>
      <c r="N19" s="929">
        <f>+'(4)MantenimientoyCambiodeconex'!N18*1.12</f>
        <v>1.3624934399999999</v>
      </c>
      <c r="O19" s="929">
        <f>+'(4)MantenimientoyCambiodeconex'!O18*1.12</f>
        <v>1.5551692799999999</v>
      </c>
      <c r="P19" s="929">
        <f>+'(4)MantenimientoyCambiodeconex'!P18*1.12</f>
        <v>1.4313062400000001</v>
      </c>
      <c r="R19" s="834" t="e">
        <f>+G19/'(4)MantenimientoyCambiodeconex'!G18</f>
        <v>#DIV/0!</v>
      </c>
      <c r="S19" s="834" t="e">
        <f>+H19/'(4)MantenimientoyCambiodeconex'!H18</f>
        <v>#DIV/0!</v>
      </c>
      <c r="T19" s="834">
        <f>+I19/'(4)MantenimientoyCambiodeconex'!I18</f>
        <v>1.1200000000000001</v>
      </c>
      <c r="U19" s="834">
        <f>+J19/'(4)MantenimientoyCambiodeconex'!J18</f>
        <v>1.1200000000000001</v>
      </c>
      <c r="V19" s="834">
        <f>+K19/'(4)MantenimientoyCambiodeconex'!K18</f>
        <v>1.1200000000000001</v>
      </c>
      <c r="W19" s="834">
        <f>+L19/'(4)MantenimientoyCambiodeconex'!L18</f>
        <v>1.1200000000000001</v>
      </c>
      <c r="X19" s="834">
        <f>+M19/'(4)MantenimientoyCambiodeconex'!M18</f>
        <v>1.1200000000000001</v>
      </c>
      <c r="Y19" s="834">
        <f>+N19/'(4)MantenimientoyCambiodeconex'!N18</f>
        <v>1.1200000000000001</v>
      </c>
      <c r="Z19" s="834">
        <f>+O19/'(4)MantenimientoyCambiodeconex'!O18</f>
        <v>1.1200000000000001</v>
      </c>
      <c r="AA19" s="834">
        <f>+P19/'(4)MantenimientoyCambiodeconex'!P18</f>
        <v>1.1200000000000001</v>
      </c>
      <c r="AC19" s="834" t="e">
        <f t="shared" si="1"/>
        <v>#DIV/0!</v>
      </c>
      <c r="AD19" s="834" t="e">
        <f t="shared" si="0"/>
        <v>#DIV/0!</v>
      </c>
      <c r="AE19" s="834">
        <f t="shared" si="0"/>
        <v>1</v>
      </c>
      <c r="AF19" s="834">
        <f t="shared" si="0"/>
        <v>1</v>
      </c>
      <c r="AG19" s="834">
        <f t="shared" si="0"/>
        <v>1</v>
      </c>
      <c r="AH19" s="834">
        <f t="shared" si="0"/>
        <v>1</v>
      </c>
      <c r="AI19" s="834">
        <f t="shared" si="0"/>
        <v>1</v>
      </c>
      <c r="AJ19" s="834">
        <f t="shared" si="0"/>
        <v>1</v>
      </c>
      <c r="AK19" s="834">
        <f t="shared" si="0"/>
        <v>1</v>
      </c>
      <c r="AL19" s="834">
        <f t="shared" si="0"/>
        <v>1</v>
      </c>
      <c r="BJ19" s="855"/>
      <c r="BK19" s="850"/>
      <c r="BL19" s="843"/>
      <c r="BM19" s="850"/>
      <c r="BN19" s="844"/>
      <c r="BO19" s="850"/>
      <c r="BP19" s="850"/>
      <c r="BQ19" s="851" t="s">
        <v>298</v>
      </c>
      <c r="BR19" s="852" t="s">
        <v>185</v>
      </c>
      <c r="BS19" s="847">
        <f>'(4)MantenimientoyCambiodeconex'!BS18*1.12</f>
        <v>1.0734796800000002</v>
      </c>
    </row>
    <row r="20" spans="2:71">
      <c r="B20" s="715"/>
      <c r="C20" s="716"/>
      <c r="D20" s="715"/>
      <c r="E20" s="717"/>
      <c r="F20" s="721" t="s">
        <v>56</v>
      </c>
      <c r="G20" s="929">
        <f>+'(4)MantenimientoyCambiodeconex'!G19*1.12</f>
        <v>0.75694080000000008</v>
      </c>
      <c r="H20" s="929">
        <f>+'(4)MantenimientoyCambiodeconex'!H19*1.12</f>
        <v>0.63307776000000004</v>
      </c>
      <c r="I20" s="930"/>
      <c r="J20" s="930"/>
      <c r="K20" s="930"/>
      <c r="L20" s="930"/>
      <c r="M20" s="930"/>
      <c r="N20" s="930"/>
      <c r="O20" s="930"/>
      <c r="P20" s="930"/>
      <c r="R20" s="834">
        <f>+G20/'(4)MantenimientoyCambiodeconex'!G19</f>
        <v>1.1200000000000001</v>
      </c>
      <c r="S20" s="834">
        <f>+H20/'(4)MantenimientoyCambiodeconex'!H19</f>
        <v>1.1200000000000001</v>
      </c>
      <c r="T20" s="834" t="e">
        <f>+I20/'(4)MantenimientoyCambiodeconex'!I19</f>
        <v>#DIV/0!</v>
      </c>
      <c r="U20" s="834" t="e">
        <f>+J20/'(4)MantenimientoyCambiodeconex'!J19</f>
        <v>#DIV/0!</v>
      </c>
      <c r="V20" s="834" t="e">
        <f>+K20/'(4)MantenimientoyCambiodeconex'!K19</f>
        <v>#DIV/0!</v>
      </c>
      <c r="W20" s="834" t="e">
        <f>+L20/'(4)MantenimientoyCambiodeconex'!L19</f>
        <v>#DIV/0!</v>
      </c>
      <c r="X20" s="834" t="e">
        <f>+M20/'(4)MantenimientoyCambiodeconex'!M19</f>
        <v>#DIV/0!</v>
      </c>
      <c r="Y20" s="834" t="e">
        <f>+N20/'(4)MantenimientoyCambiodeconex'!N19</f>
        <v>#DIV/0!</v>
      </c>
      <c r="Z20" s="834" t="e">
        <f>+O20/'(4)MantenimientoyCambiodeconex'!O19</f>
        <v>#DIV/0!</v>
      </c>
      <c r="AA20" s="834" t="e">
        <f>+P20/'(4)MantenimientoyCambiodeconex'!P19</f>
        <v>#DIV/0!</v>
      </c>
      <c r="AC20" s="834">
        <f t="shared" si="1"/>
        <v>1</v>
      </c>
      <c r="AD20" s="834">
        <f t="shared" si="0"/>
        <v>1</v>
      </c>
      <c r="AE20" s="834" t="e">
        <f t="shared" si="0"/>
        <v>#DIV/0!</v>
      </c>
      <c r="AF20" s="834" t="e">
        <f t="shared" si="0"/>
        <v>#DIV/0!</v>
      </c>
      <c r="AG20" s="834" t="e">
        <f t="shared" si="0"/>
        <v>#DIV/0!</v>
      </c>
      <c r="AH20" s="834" t="e">
        <f t="shared" si="0"/>
        <v>#DIV/0!</v>
      </c>
      <c r="AI20" s="834" t="e">
        <f t="shared" si="0"/>
        <v>#DIV/0!</v>
      </c>
      <c r="AJ20" s="834" t="e">
        <f t="shared" si="0"/>
        <v>#DIV/0!</v>
      </c>
      <c r="AK20" s="834" t="e">
        <f t="shared" si="0"/>
        <v>#DIV/0!</v>
      </c>
      <c r="AL20" s="834" t="e">
        <f t="shared" si="0"/>
        <v>#DIV/0!</v>
      </c>
      <c r="BK20" s="850"/>
      <c r="BL20" s="843"/>
      <c r="BM20" s="850"/>
      <c r="BN20" s="844"/>
      <c r="BO20" s="850"/>
      <c r="BP20" s="850"/>
      <c r="BQ20" s="851" t="s">
        <v>299</v>
      </c>
      <c r="BR20" s="852" t="s">
        <v>185</v>
      </c>
      <c r="BS20" s="847">
        <f>'(4)MantenimientoyCambiodeconex'!BS19*1.12</f>
        <v>1.1422924800000001</v>
      </c>
    </row>
    <row r="21" spans="2:71">
      <c r="B21" s="712" t="s">
        <v>18</v>
      </c>
      <c r="C21" s="722" t="s">
        <v>16</v>
      </c>
      <c r="D21" s="712" t="s">
        <v>17</v>
      </c>
      <c r="E21" s="713" t="s">
        <v>19</v>
      </c>
      <c r="F21" s="714" t="s">
        <v>63</v>
      </c>
      <c r="G21" s="929">
        <f>+'(4)MantenimientoyCambiodeconex'!G20*1.12</f>
        <v>3.0002380799999999</v>
      </c>
      <c r="H21" s="929">
        <f>+'(4)MantenimientoyCambiodeconex'!H20*1.12</f>
        <v>2.91766272</v>
      </c>
      <c r="I21" s="930"/>
      <c r="J21" s="930"/>
      <c r="K21" s="930"/>
      <c r="L21" s="930"/>
      <c r="M21" s="930"/>
      <c r="N21" s="930"/>
      <c r="O21" s="930"/>
      <c r="P21" s="930"/>
      <c r="R21" s="834">
        <f>+G21/'(4)MantenimientoyCambiodeconex'!G20</f>
        <v>1.1200000000000001</v>
      </c>
      <c r="S21" s="834">
        <f>+H21/'(4)MantenimientoyCambiodeconex'!H20</f>
        <v>1.1200000000000001</v>
      </c>
      <c r="T21" s="834" t="e">
        <f>+I21/'(4)MantenimientoyCambiodeconex'!I20</f>
        <v>#DIV/0!</v>
      </c>
      <c r="U21" s="834" t="e">
        <f>+J21/'(4)MantenimientoyCambiodeconex'!J20</f>
        <v>#DIV/0!</v>
      </c>
      <c r="V21" s="834" t="e">
        <f>+K21/'(4)MantenimientoyCambiodeconex'!K20</f>
        <v>#DIV/0!</v>
      </c>
      <c r="W21" s="834" t="e">
        <f>+L21/'(4)MantenimientoyCambiodeconex'!L20</f>
        <v>#DIV/0!</v>
      </c>
      <c r="X21" s="834" t="e">
        <f>+M21/'(4)MantenimientoyCambiodeconex'!M20</f>
        <v>#DIV/0!</v>
      </c>
      <c r="Y21" s="834" t="e">
        <f>+N21/'(4)MantenimientoyCambiodeconex'!N20</f>
        <v>#DIV/0!</v>
      </c>
      <c r="Z21" s="834" t="e">
        <f>+O21/'(4)MantenimientoyCambiodeconex'!O20</f>
        <v>#DIV/0!</v>
      </c>
      <c r="AA21" s="834" t="e">
        <f>+P21/'(4)MantenimientoyCambiodeconex'!P20</f>
        <v>#DIV/0!</v>
      </c>
      <c r="AC21" s="834">
        <f t="shared" si="1"/>
        <v>1</v>
      </c>
      <c r="AD21" s="834">
        <f t="shared" si="0"/>
        <v>1</v>
      </c>
      <c r="AE21" s="834" t="e">
        <f t="shared" si="0"/>
        <v>#DIV/0!</v>
      </c>
      <c r="AF21" s="834" t="e">
        <f t="shared" si="0"/>
        <v>#DIV/0!</v>
      </c>
      <c r="AG21" s="834" t="e">
        <f t="shared" si="0"/>
        <v>#DIV/0!</v>
      </c>
      <c r="AH21" s="834" t="e">
        <f t="shared" si="0"/>
        <v>#DIV/0!</v>
      </c>
      <c r="AI21" s="834" t="e">
        <f t="shared" si="0"/>
        <v>#DIV/0!</v>
      </c>
      <c r="AJ21" s="834" t="e">
        <f t="shared" si="0"/>
        <v>#DIV/0!</v>
      </c>
      <c r="AK21" s="834" t="e">
        <f t="shared" si="0"/>
        <v>#DIV/0!</v>
      </c>
      <c r="AL21" s="834" t="e">
        <f t="shared" si="0"/>
        <v>#DIV/0!</v>
      </c>
      <c r="BK21" s="850"/>
      <c r="BL21" s="843"/>
      <c r="BM21" s="850"/>
      <c r="BN21" s="844"/>
      <c r="BO21" s="850"/>
      <c r="BP21" s="850"/>
      <c r="BQ21" s="851" t="s">
        <v>301</v>
      </c>
      <c r="BR21" s="852" t="s">
        <v>185</v>
      </c>
      <c r="BS21" s="847">
        <f>'(4)MantenimientoyCambiodeconex'!BS20*1.12</f>
        <v>1.3624934399999999</v>
      </c>
    </row>
    <row r="22" spans="2:71">
      <c r="B22" s="715"/>
      <c r="C22" s="716"/>
      <c r="D22" s="715"/>
      <c r="E22" s="717"/>
      <c r="F22" s="714" t="s">
        <v>60</v>
      </c>
      <c r="G22" s="929"/>
      <c r="H22" s="929"/>
      <c r="I22" s="929">
        <f>+'(4)MantenimientoyCambiodeconex'!I21*1.12</f>
        <v>1.4313062400000001</v>
      </c>
      <c r="J22" s="929">
        <f>+'(4)MantenimientoyCambiodeconex'!J21*1.12</f>
        <v>1.3624934399999999</v>
      </c>
      <c r="K22" s="929">
        <f>+'(4)MantenimientoyCambiodeconex'!K21*1.12</f>
        <v>1.4313062400000001</v>
      </c>
      <c r="L22" s="929">
        <f>+'(4)MantenimientoyCambiodeconex'!L21*1.12</f>
        <v>1.3624934399999999</v>
      </c>
      <c r="M22" s="929">
        <f>+'(4)MantenimientoyCambiodeconex'!M21*1.12</f>
        <v>1.5964569599999998</v>
      </c>
      <c r="N22" s="929">
        <f>+'(4)MantenimientoyCambiodeconex'!N21*1.12</f>
        <v>1.5138816000000002</v>
      </c>
      <c r="O22" s="929">
        <f>+'(4)MantenimientoyCambiodeconex'!O21*1.12</f>
        <v>1.5964569599999998</v>
      </c>
      <c r="P22" s="929">
        <f>+'(4)MantenimientoyCambiodeconex'!P21*1.12</f>
        <v>1.5138816000000002</v>
      </c>
      <c r="R22" s="834" t="e">
        <f>+G22/'(4)MantenimientoyCambiodeconex'!G21</f>
        <v>#DIV/0!</v>
      </c>
      <c r="S22" s="834" t="e">
        <f>+H22/'(4)MantenimientoyCambiodeconex'!H21</f>
        <v>#DIV/0!</v>
      </c>
      <c r="T22" s="834">
        <f>+I22/'(4)MantenimientoyCambiodeconex'!I21</f>
        <v>1.1200000000000001</v>
      </c>
      <c r="U22" s="834">
        <f>+J22/'(4)MantenimientoyCambiodeconex'!J21</f>
        <v>1.1200000000000001</v>
      </c>
      <c r="V22" s="834">
        <f>+K22/'(4)MantenimientoyCambiodeconex'!K21</f>
        <v>1.1200000000000001</v>
      </c>
      <c r="W22" s="834">
        <f>+L22/'(4)MantenimientoyCambiodeconex'!L21</f>
        <v>1.1200000000000001</v>
      </c>
      <c r="X22" s="834">
        <f>+M22/'(4)MantenimientoyCambiodeconex'!M21</f>
        <v>1.1200000000000001</v>
      </c>
      <c r="Y22" s="834">
        <f>+N22/'(4)MantenimientoyCambiodeconex'!N21</f>
        <v>1.1200000000000001</v>
      </c>
      <c r="Z22" s="834">
        <f>+O22/'(4)MantenimientoyCambiodeconex'!O21</f>
        <v>1.1200000000000001</v>
      </c>
      <c r="AA22" s="834">
        <f>+P22/'(4)MantenimientoyCambiodeconex'!P21</f>
        <v>1.1200000000000001</v>
      </c>
      <c r="AC22" s="834" t="e">
        <f t="shared" si="1"/>
        <v>#DIV/0!</v>
      </c>
      <c r="AD22" s="834" t="e">
        <f t="shared" si="0"/>
        <v>#DIV/0!</v>
      </c>
      <c r="AE22" s="834">
        <f t="shared" si="0"/>
        <v>1</v>
      </c>
      <c r="AF22" s="834">
        <f t="shared" si="0"/>
        <v>1</v>
      </c>
      <c r="AG22" s="834">
        <f t="shared" si="0"/>
        <v>1</v>
      </c>
      <c r="AH22" s="834">
        <f t="shared" si="0"/>
        <v>1</v>
      </c>
      <c r="AI22" s="834">
        <f t="shared" si="0"/>
        <v>1</v>
      </c>
      <c r="AJ22" s="834">
        <f t="shared" si="0"/>
        <v>1</v>
      </c>
      <c r="AK22" s="834">
        <f t="shared" si="0"/>
        <v>1</v>
      </c>
      <c r="AL22" s="834">
        <f t="shared" si="0"/>
        <v>1</v>
      </c>
      <c r="BK22" s="850"/>
      <c r="BL22" s="843"/>
      <c r="BM22" s="850"/>
      <c r="BN22" s="844"/>
      <c r="BO22" s="850"/>
      <c r="BP22" s="850"/>
      <c r="BQ22" s="851" t="s">
        <v>300</v>
      </c>
      <c r="BR22" s="852" t="s">
        <v>185</v>
      </c>
      <c r="BS22" s="847">
        <f>'(4)MantenimientoyCambiodeconex'!BS21*1.12</f>
        <v>1.4313062400000001</v>
      </c>
    </row>
    <row r="23" spans="2:71">
      <c r="B23" s="715"/>
      <c r="C23" s="716"/>
      <c r="D23" s="715"/>
      <c r="E23" s="717"/>
      <c r="F23" s="714" t="s">
        <v>56</v>
      </c>
      <c r="G23" s="929">
        <f>+'(4)MantenimientoyCambiodeconex'!G22*1.12</f>
        <v>0.7431782400000001</v>
      </c>
      <c r="H23" s="929">
        <f>+'(4)MantenimientoyCambiodeconex'!H22*1.12</f>
        <v>0.66060288</v>
      </c>
      <c r="I23" s="930"/>
      <c r="J23" s="930"/>
      <c r="K23" s="930"/>
      <c r="L23" s="930"/>
      <c r="M23" s="930"/>
      <c r="N23" s="930"/>
      <c r="O23" s="930"/>
      <c r="P23" s="930"/>
      <c r="R23" s="834">
        <f>+G23/'(4)MantenimientoyCambiodeconex'!G22</f>
        <v>1.1200000000000001</v>
      </c>
      <c r="S23" s="834">
        <f>+H23/'(4)MantenimientoyCambiodeconex'!H22</f>
        <v>1.1200000000000001</v>
      </c>
      <c r="T23" s="834" t="e">
        <f>+I23/'(4)MantenimientoyCambiodeconex'!I22</f>
        <v>#DIV/0!</v>
      </c>
      <c r="U23" s="834" t="e">
        <f>+J23/'(4)MantenimientoyCambiodeconex'!J22</f>
        <v>#DIV/0!</v>
      </c>
      <c r="V23" s="834" t="e">
        <f>+K23/'(4)MantenimientoyCambiodeconex'!K22</f>
        <v>#DIV/0!</v>
      </c>
      <c r="W23" s="834" t="e">
        <f>+L23/'(4)MantenimientoyCambiodeconex'!L22</f>
        <v>#DIV/0!</v>
      </c>
      <c r="X23" s="834" t="e">
        <f>+M23/'(4)MantenimientoyCambiodeconex'!M22</f>
        <v>#DIV/0!</v>
      </c>
      <c r="Y23" s="834" t="e">
        <f>+N23/'(4)MantenimientoyCambiodeconex'!N22</f>
        <v>#DIV/0!</v>
      </c>
      <c r="Z23" s="834" t="e">
        <f>+O23/'(4)MantenimientoyCambiodeconex'!O22</f>
        <v>#DIV/0!</v>
      </c>
      <c r="AA23" s="834" t="e">
        <f>+P23/'(4)MantenimientoyCambiodeconex'!P22</f>
        <v>#DIV/0!</v>
      </c>
      <c r="AC23" s="834">
        <f t="shared" si="1"/>
        <v>1</v>
      </c>
      <c r="AD23" s="834">
        <f t="shared" si="0"/>
        <v>1</v>
      </c>
      <c r="AE23" s="834" t="e">
        <f t="shared" si="0"/>
        <v>#DIV/0!</v>
      </c>
      <c r="AF23" s="834" t="e">
        <f t="shared" si="0"/>
        <v>#DIV/0!</v>
      </c>
      <c r="AG23" s="834" t="e">
        <f t="shared" si="0"/>
        <v>#DIV/0!</v>
      </c>
      <c r="AH23" s="834" t="e">
        <f t="shared" si="0"/>
        <v>#DIV/0!</v>
      </c>
      <c r="AI23" s="834" t="e">
        <f t="shared" si="0"/>
        <v>#DIV/0!</v>
      </c>
      <c r="AJ23" s="834" t="e">
        <f t="shared" si="0"/>
        <v>#DIV/0!</v>
      </c>
      <c r="AK23" s="834" t="e">
        <f t="shared" si="0"/>
        <v>#DIV/0!</v>
      </c>
      <c r="AL23" s="834" t="e">
        <f t="shared" si="0"/>
        <v>#DIV/0!</v>
      </c>
      <c r="BK23" s="854"/>
      <c r="BL23" s="843"/>
      <c r="BM23" s="854"/>
      <c r="BN23" s="844"/>
      <c r="BO23" s="850"/>
      <c r="BP23" s="854"/>
      <c r="BQ23" s="846" t="s">
        <v>62</v>
      </c>
      <c r="BR23" s="846" t="s">
        <v>63</v>
      </c>
      <c r="BS23" s="847">
        <f>'(4)MantenimientoyCambiodeconex'!BS22*1.12</f>
        <v>1.4863564800000002</v>
      </c>
    </row>
    <row r="24" spans="2:71">
      <c r="B24" s="715"/>
      <c r="C24" s="716"/>
      <c r="D24" s="715"/>
      <c r="E24" s="717"/>
      <c r="F24" s="714" t="s">
        <v>272</v>
      </c>
      <c r="G24" s="929">
        <f>+'(4)MantenimientoyCambiodeconex'!G23*1.12</f>
        <v>3.4544025599999997</v>
      </c>
      <c r="H24" s="929">
        <f>+'(4)MantenimientoyCambiodeconex'!H23*1.12</f>
        <v>3.3855897600000002</v>
      </c>
      <c r="I24" s="930"/>
      <c r="J24" s="930"/>
      <c r="K24" s="930"/>
      <c r="L24" s="930"/>
      <c r="M24" s="930"/>
      <c r="N24" s="930"/>
      <c r="O24" s="930"/>
      <c r="P24" s="930"/>
      <c r="R24" s="834">
        <f>+G24/'(4)MantenimientoyCambiodeconex'!G23</f>
        <v>1.1200000000000001</v>
      </c>
      <c r="S24" s="834">
        <f>+H24/'(4)MantenimientoyCambiodeconex'!H23</f>
        <v>1.1200000000000001</v>
      </c>
      <c r="T24" s="834" t="e">
        <f>+I24/'(4)MantenimientoyCambiodeconex'!I23</f>
        <v>#DIV/0!</v>
      </c>
      <c r="U24" s="834" t="e">
        <f>+J24/'(4)MantenimientoyCambiodeconex'!J23</f>
        <v>#DIV/0!</v>
      </c>
      <c r="V24" s="834" t="e">
        <f>+K24/'(4)MantenimientoyCambiodeconex'!K23</f>
        <v>#DIV/0!</v>
      </c>
      <c r="W24" s="834" t="e">
        <f>+L24/'(4)MantenimientoyCambiodeconex'!L23</f>
        <v>#DIV/0!</v>
      </c>
      <c r="X24" s="834" t="e">
        <f>+M24/'(4)MantenimientoyCambiodeconex'!M23</f>
        <v>#DIV/0!</v>
      </c>
      <c r="Y24" s="834" t="e">
        <f>+N24/'(4)MantenimientoyCambiodeconex'!N23</f>
        <v>#DIV/0!</v>
      </c>
      <c r="Z24" s="834" t="e">
        <f>+O24/'(4)MantenimientoyCambiodeconex'!O23</f>
        <v>#DIV/0!</v>
      </c>
      <c r="AA24" s="834" t="e">
        <f>+P24/'(4)MantenimientoyCambiodeconex'!P23</f>
        <v>#DIV/0!</v>
      </c>
      <c r="AC24" s="834">
        <f t="shared" si="1"/>
        <v>1</v>
      </c>
      <c r="AD24" s="834">
        <f t="shared" si="0"/>
        <v>1</v>
      </c>
      <c r="AE24" s="834" t="e">
        <f t="shared" si="0"/>
        <v>#DIV/0!</v>
      </c>
      <c r="AF24" s="834" t="e">
        <f t="shared" si="0"/>
        <v>#DIV/0!</v>
      </c>
      <c r="AG24" s="834" t="e">
        <f t="shared" si="0"/>
        <v>#DIV/0!</v>
      </c>
      <c r="AH24" s="834" t="e">
        <f t="shared" si="0"/>
        <v>#DIV/0!</v>
      </c>
      <c r="AI24" s="834" t="e">
        <f t="shared" si="0"/>
        <v>#DIV/0!</v>
      </c>
      <c r="AJ24" s="834" t="e">
        <f t="shared" si="0"/>
        <v>#DIV/0!</v>
      </c>
      <c r="AK24" s="834" t="e">
        <f t="shared" si="0"/>
        <v>#DIV/0!</v>
      </c>
      <c r="AL24" s="834" t="e">
        <f t="shared" si="0"/>
        <v>#DIV/0!</v>
      </c>
      <c r="BK24" s="842" t="s">
        <v>16</v>
      </c>
      <c r="BL24" s="842" t="s">
        <v>64</v>
      </c>
      <c r="BM24" s="842" t="s">
        <v>53</v>
      </c>
      <c r="BN24" s="842" t="s">
        <v>18</v>
      </c>
      <c r="BO24" s="845" t="s">
        <v>65</v>
      </c>
      <c r="BP24" s="842" t="s">
        <v>54</v>
      </c>
      <c r="BQ24" s="846" t="s">
        <v>55</v>
      </c>
      <c r="BR24" s="846" t="s">
        <v>56</v>
      </c>
      <c r="BS24" s="847">
        <f>'(4)MantenimientoyCambiodeconex'!BS23*1.12</f>
        <v>0.7431782400000001</v>
      </c>
    </row>
    <row r="25" spans="2:71">
      <c r="B25" s="715"/>
      <c r="C25" s="716"/>
      <c r="D25" s="856" t="s">
        <v>21</v>
      </c>
      <c r="E25" s="814" t="s">
        <v>22</v>
      </c>
      <c r="F25" s="714" t="s">
        <v>63</v>
      </c>
      <c r="G25" s="929">
        <f>+'(4)MantenimientoyCambiodeconex'!G24*1.12</f>
        <v>3.0002380799999999</v>
      </c>
      <c r="H25" s="929">
        <f>+'(4)MantenimientoyCambiodeconex'!H24*1.12</f>
        <v>2.91766272</v>
      </c>
      <c r="I25" s="930"/>
      <c r="J25" s="930"/>
      <c r="K25" s="930"/>
      <c r="L25" s="930"/>
      <c r="M25" s="930"/>
      <c r="N25" s="930"/>
      <c r="O25" s="930"/>
      <c r="P25" s="930"/>
      <c r="R25" s="834">
        <f>+G25/'(4)MantenimientoyCambiodeconex'!G24</f>
        <v>1.1200000000000001</v>
      </c>
      <c r="S25" s="834">
        <f>+H25/'(4)MantenimientoyCambiodeconex'!H24</f>
        <v>1.1200000000000001</v>
      </c>
      <c r="T25" s="834" t="e">
        <f>+I25/'(4)MantenimientoyCambiodeconex'!I24</f>
        <v>#DIV/0!</v>
      </c>
      <c r="U25" s="834" t="e">
        <f>+J25/'(4)MantenimientoyCambiodeconex'!J24</f>
        <v>#DIV/0!</v>
      </c>
      <c r="V25" s="834" t="e">
        <f>+K25/'(4)MantenimientoyCambiodeconex'!K24</f>
        <v>#DIV/0!</v>
      </c>
      <c r="W25" s="834" t="e">
        <f>+L25/'(4)MantenimientoyCambiodeconex'!L24</f>
        <v>#DIV/0!</v>
      </c>
      <c r="X25" s="834" t="e">
        <f>+M25/'(4)MantenimientoyCambiodeconex'!M24</f>
        <v>#DIV/0!</v>
      </c>
      <c r="Y25" s="834" t="e">
        <f>+N25/'(4)MantenimientoyCambiodeconex'!N24</f>
        <v>#DIV/0!</v>
      </c>
      <c r="Z25" s="834" t="e">
        <f>+O25/'(4)MantenimientoyCambiodeconex'!O24</f>
        <v>#DIV/0!</v>
      </c>
      <c r="AA25" s="834" t="e">
        <f>+P25/'(4)MantenimientoyCambiodeconex'!P24</f>
        <v>#DIV/0!</v>
      </c>
      <c r="AC25" s="834">
        <f t="shared" si="1"/>
        <v>1</v>
      </c>
      <c r="AD25" s="834">
        <f t="shared" si="0"/>
        <v>1</v>
      </c>
      <c r="AE25" s="834" t="e">
        <f t="shared" si="0"/>
        <v>#DIV/0!</v>
      </c>
      <c r="AF25" s="834" t="e">
        <f t="shared" si="0"/>
        <v>#DIV/0!</v>
      </c>
      <c r="AG25" s="834" t="e">
        <f t="shared" si="0"/>
        <v>#DIV/0!</v>
      </c>
      <c r="AH25" s="834" t="e">
        <f t="shared" si="0"/>
        <v>#DIV/0!</v>
      </c>
      <c r="AI25" s="834" t="e">
        <f t="shared" si="0"/>
        <v>#DIV/0!</v>
      </c>
      <c r="AJ25" s="834" t="e">
        <f t="shared" si="0"/>
        <v>#DIV/0!</v>
      </c>
      <c r="AK25" s="834" t="e">
        <f t="shared" si="0"/>
        <v>#DIV/0!</v>
      </c>
      <c r="AL25" s="834" t="e">
        <f t="shared" si="0"/>
        <v>#DIV/0!</v>
      </c>
      <c r="BK25" s="850"/>
      <c r="BL25" s="850"/>
      <c r="BM25" s="850"/>
      <c r="BN25" s="850"/>
      <c r="BO25" s="850"/>
      <c r="BP25" s="850"/>
      <c r="BQ25" s="857" t="s">
        <v>59</v>
      </c>
      <c r="BR25" s="846" t="s">
        <v>185</v>
      </c>
      <c r="BS25" s="847">
        <f>'(4)MantenimientoyCambiodeconex'!BS24*1.12</f>
        <v>1.4313062400000001</v>
      </c>
    </row>
    <row r="26" spans="2:71">
      <c r="B26" s="715"/>
      <c r="C26" s="716"/>
      <c r="D26" s="715"/>
      <c r="E26" s="717"/>
      <c r="F26" s="714" t="s">
        <v>60</v>
      </c>
      <c r="G26" s="929"/>
      <c r="H26" s="929"/>
      <c r="I26" s="929">
        <f>+'(4)MantenimientoyCambiodeconex'!I25*1.12</f>
        <v>1.4313062400000001</v>
      </c>
      <c r="J26" s="929">
        <f>+'(4)MantenimientoyCambiodeconex'!J25*1.12</f>
        <v>1.3624934399999999</v>
      </c>
      <c r="K26" s="929">
        <f>+'(4)MantenimientoyCambiodeconex'!K25*1.12</f>
        <v>1.4313062400000001</v>
      </c>
      <c r="L26" s="929">
        <f>+'(4)MantenimientoyCambiodeconex'!L25*1.12</f>
        <v>1.3624934399999999</v>
      </c>
      <c r="M26" s="929">
        <f>+'(4)MantenimientoyCambiodeconex'!M25*1.12</f>
        <v>1.5964569599999998</v>
      </c>
      <c r="N26" s="929">
        <f>+'(4)MantenimientoyCambiodeconex'!N25*1.12</f>
        <v>1.5138816000000002</v>
      </c>
      <c r="O26" s="929">
        <f>+'(4)MantenimientoyCambiodeconex'!O25*1.12</f>
        <v>1.5964569599999998</v>
      </c>
      <c r="P26" s="929">
        <f>+'(4)MantenimientoyCambiodeconex'!P25*1.12</f>
        <v>1.5138816000000002</v>
      </c>
      <c r="R26" s="834" t="e">
        <f>+G26/'(4)MantenimientoyCambiodeconex'!G25</f>
        <v>#DIV/0!</v>
      </c>
      <c r="S26" s="834" t="e">
        <f>+H26/'(4)MantenimientoyCambiodeconex'!H25</f>
        <v>#DIV/0!</v>
      </c>
      <c r="T26" s="834">
        <f>+I26/'(4)MantenimientoyCambiodeconex'!I25</f>
        <v>1.1200000000000001</v>
      </c>
      <c r="U26" s="834">
        <f>+J26/'(4)MantenimientoyCambiodeconex'!J25</f>
        <v>1.1200000000000001</v>
      </c>
      <c r="V26" s="834">
        <f>+K26/'(4)MantenimientoyCambiodeconex'!K25</f>
        <v>1.1200000000000001</v>
      </c>
      <c r="W26" s="834">
        <f>+L26/'(4)MantenimientoyCambiodeconex'!L25</f>
        <v>1.1200000000000001</v>
      </c>
      <c r="X26" s="834">
        <f>+M26/'(4)MantenimientoyCambiodeconex'!M25</f>
        <v>1.1200000000000001</v>
      </c>
      <c r="Y26" s="834">
        <f>+N26/'(4)MantenimientoyCambiodeconex'!N25</f>
        <v>1.1200000000000001</v>
      </c>
      <c r="Z26" s="834">
        <f>+O26/'(4)MantenimientoyCambiodeconex'!O25</f>
        <v>1.1200000000000001</v>
      </c>
      <c r="AA26" s="834">
        <f>+P26/'(4)MantenimientoyCambiodeconex'!P25</f>
        <v>1.1200000000000001</v>
      </c>
      <c r="AC26" s="834" t="e">
        <f t="shared" si="1"/>
        <v>#DIV/0!</v>
      </c>
      <c r="AD26" s="834" t="e">
        <f t="shared" si="0"/>
        <v>#DIV/0!</v>
      </c>
      <c r="AE26" s="834">
        <f t="shared" si="0"/>
        <v>1</v>
      </c>
      <c r="AF26" s="834">
        <f t="shared" si="0"/>
        <v>1</v>
      </c>
      <c r="AG26" s="834">
        <f t="shared" si="0"/>
        <v>1</v>
      </c>
      <c r="AH26" s="834">
        <f t="shared" si="0"/>
        <v>1</v>
      </c>
      <c r="AI26" s="834">
        <f t="shared" si="0"/>
        <v>1</v>
      </c>
      <c r="AJ26" s="834">
        <f t="shared" si="0"/>
        <v>1</v>
      </c>
      <c r="AK26" s="834">
        <f t="shared" si="0"/>
        <v>1</v>
      </c>
      <c r="AL26" s="834">
        <f t="shared" si="0"/>
        <v>1</v>
      </c>
      <c r="BK26" s="850"/>
      <c r="BL26" s="850"/>
      <c r="BM26" s="850"/>
      <c r="BN26" s="850"/>
      <c r="BO26" s="850"/>
      <c r="BP26" s="850"/>
      <c r="BQ26" s="857" t="s">
        <v>61</v>
      </c>
      <c r="BR26" s="846" t="s">
        <v>185</v>
      </c>
      <c r="BS26" s="847">
        <f>'(4)MantenimientoyCambiodeconex'!BS25*1.12</f>
        <v>1.5964569599999998</v>
      </c>
    </row>
    <row r="27" spans="2:71">
      <c r="B27" s="715"/>
      <c r="C27" s="716"/>
      <c r="D27" s="715"/>
      <c r="E27" s="717"/>
      <c r="F27" s="714" t="s">
        <v>56</v>
      </c>
      <c r="G27" s="929">
        <f>+'(4)MantenimientoyCambiodeconex'!G26*1.12</f>
        <v>0.7431782400000001</v>
      </c>
      <c r="H27" s="929">
        <f>+'(4)MantenimientoyCambiodeconex'!H26*1.12</f>
        <v>0.66060288</v>
      </c>
      <c r="I27" s="930"/>
      <c r="J27" s="930"/>
      <c r="K27" s="930"/>
      <c r="L27" s="930"/>
      <c r="M27" s="930"/>
      <c r="N27" s="930"/>
      <c r="O27" s="930"/>
      <c r="P27" s="930"/>
      <c r="R27" s="834">
        <f>+G27/'(4)MantenimientoyCambiodeconex'!G26</f>
        <v>1.1200000000000001</v>
      </c>
      <c r="S27" s="834">
        <f>+H27/'(4)MantenimientoyCambiodeconex'!H26</f>
        <v>1.1200000000000001</v>
      </c>
      <c r="T27" s="834" t="e">
        <f>+I27/'(4)MantenimientoyCambiodeconex'!I26</f>
        <v>#DIV/0!</v>
      </c>
      <c r="U27" s="834" t="e">
        <f>+J27/'(4)MantenimientoyCambiodeconex'!J26</f>
        <v>#DIV/0!</v>
      </c>
      <c r="V27" s="834" t="e">
        <f>+K27/'(4)MantenimientoyCambiodeconex'!K26</f>
        <v>#DIV/0!</v>
      </c>
      <c r="W27" s="834" t="e">
        <f>+L27/'(4)MantenimientoyCambiodeconex'!L26</f>
        <v>#DIV/0!</v>
      </c>
      <c r="X27" s="834" t="e">
        <f>+M27/'(4)MantenimientoyCambiodeconex'!M26</f>
        <v>#DIV/0!</v>
      </c>
      <c r="Y27" s="834" t="e">
        <f>+N27/'(4)MantenimientoyCambiodeconex'!N26</f>
        <v>#DIV/0!</v>
      </c>
      <c r="Z27" s="834" t="e">
        <f>+O27/'(4)MantenimientoyCambiodeconex'!O26</f>
        <v>#DIV/0!</v>
      </c>
      <c r="AA27" s="834" t="e">
        <f>+P27/'(4)MantenimientoyCambiodeconex'!P26</f>
        <v>#DIV/0!</v>
      </c>
      <c r="AC27" s="834">
        <f t="shared" si="1"/>
        <v>1</v>
      </c>
      <c r="AD27" s="834">
        <f t="shared" si="1"/>
        <v>1</v>
      </c>
      <c r="AE27" s="834" t="e">
        <f t="shared" si="1"/>
        <v>#DIV/0!</v>
      </c>
      <c r="AF27" s="834" t="e">
        <f t="shared" si="1"/>
        <v>#DIV/0!</v>
      </c>
      <c r="AG27" s="834" t="e">
        <f t="shared" si="1"/>
        <v>#DIV/0!</v>
      </c>
      <c r="AH27" s="834" t="e">
        <f t="shared" si="1"/>
        <v>#DIV/0!</v>
      </c>
      <c r="AI27" s="834" t="e">
        <f t="shared" si="1"/>
        <v>#DIV/0!</v>
      </c>
      <c r="AJ27" s="834" t="e">
        <f t="shared" si="1"/>
        <v>#DIV/0!</v>
      </c>
      <c r="AK27" s="834" t="e">
        <f t="shared" si="1"/>
        <v>#DIV/0!</v>
      </c>
      <c r="AL27" s="834" t="e">
        <f t="shared" si="1"/>
        <v>#DIV/0!</v>
      </c>
      <c r="BK27" s="850"/>
      <c r="BL27" s="850"/>
      <c r="BM27" s="850"/>
      <c r="BN27" s="850"/>
      <c r="BO27" s="850"/>
      <c r="BP27" s="850"/>
      <c r="BQ27" s="846" t="s">
        <v>62</v>
      </c>
      <c r="BR27" s="846" t="s">
        <v>63</v>
      </c>
      <c r="BS27" s="847">
        <f>'(4)MantenimientoyCambiodeconex'!BS26*1.12</f>
        <v>2.9864755199999999</v>
      </c>
    </row>
    <row r="28" spans="2:71">
      <c r="B28" s="715"/>
      <c r="C28" s="716"/>
      <c r="D28" s="715"/>
      <c r="E28" s="717"/>
      <c r="F28" s="714" t="s">
        <v>272</v>
      </c>
      <c r="G28" s="929">
        <f>+'(4)MantenimientoyCambiodeconex'!G27*1.12</f>
        <v>3.4544025599999997</v>
      </c>
      <c r="H28" s="929">
        <f>+'(4)MantenimientoyCambiodeconex'!H27*1.12</f>
        <v>3.3855897600000002</v>
      </c>
      <c r="I28" s="930"/>
      <c r="J28" s="930"/>
      <c r="K28" s="930"/>
      <c r="L28" s="930"/>
      <c r="M28" s="930"/>
      <c r="N28" s="930"/>
      <c r="O28" s="930"/>
      <c r="P28" s="930"/>
      <c r="R28" s="834">
        <f>+G28/'(4)MantenimientoyCambiodeconex'!G27</f>
        <v>1.1200000000000001</v>
      </c>
      <c r="S28" s="834">
        <f>+H28/'(4)MantenimientoyCambiodeconex'!H27</f>
        <v>1.1200000000000001</v>
      </c>
      <c r="T28" s="834" t="e">
        <f>+I28/'(4)MantenimientoyCambiodeconex'!I27</f>
        <v>#DIV/0!</v>
      </c>
      <c r="U28" s="834" t="e">
        <f>+J28/'(4)MantenimientoyCambiodeconex'!J27</f>
        <v>#DIV/0!</v>
      </c>
      <c r="V28" s="834" t="e">
        <f>+K28/'(4)MantenimientoyCambiodeconex'!K27</f>
        <v>#DIV/0!</v>
      </c>
      <c r="W28" s="834" t="e">
        <f>+L28/'(4)MantenimientoyCambiodeconex'!L27</f>
        <v>#DIV/0!</v>
      </c>
      <c r="X28" s="834" t="e">
        <f>+M28/'(4)MantenimientoyCambiodeconex'!M27</f>
        <v>#DIV/0!</v>
      </c>
      <c r="Y28" s="834" t="e">
        <f>+N28/'(4)MantenimientoyCambiodeconex'!N27</f>
        <v>#DIV/0!</v>
      </c>
      <c r="Z28" s="834" t="e">
        <f>+O28/'(4)MantenimientoyCambiodeconex'!O27</f>
        <v>#DIV/0!</v>
      </c>
      <c r="AA28" s="834" t="e">
        <f>+P28/'(4)MantenimientoyCambiodeconex'!P27</f>
        <v>#DIV/0!</v>
      </c>
      <c r="AC28" s="834">
        <f t="shared" si="1"/>
        <v>1</v>
      </c>
      <c r="AD28" s="834">
        <f t="shared" si="1"/>
        <v>1</v>
      </c>
      <c r="AE28" s="834" t="e">
        <f t="shared" si="1"/>
        <v>#DIV/0!</v>
      </c>
      <c r="AF28" s="834" t="e">
        <f t="shared" si="1"/>
        <v>#DIV/0!</v>
      </c>
      <c r="AG28" s="834" t="e">
        <f t="shared" si="1"/>
        <v>#DIV/0!</v>
      </c>
      <c r="AH28" s="834" t="e">
        <f t="shared" si="1"/>
        <v>#DIV/0!</v>
      </c>
      <c r="AI28" s="834" t="e">
        <f t="shared" si="1"/>
        <v>#DIV/0!</v>
      </c>
      <c r="AJ28" s="834" t="e">
        <f t="shared" si="1"/>
        <v>#DIV/0!</v>
      </c>
      <c r="AK28" s="834" t="e">
        <f t="shared" si="1"/>
        <v>#DIV/0!</v>
      </c>
      <c r="AL28" s="834" t="e">
        <f t="shared" si="1"/>
        <v>#DIV/0!</v>
      </c>
      <c r="BK28" s="850"/>
      <c r="BL28" s="850"/>
      <c r="BM28" s="850"/>
      <c r="BN28" s="850"/>
      <c r="BO28" s="850"/>
      <c r="BP28" s="854"/>
      <c r="BQ28" s="846" t="s">
        <v>66</v>
      </c>
      <c r="BR28" s="846" t="s">
        <v>20</v>
      </c>
      <c r="BS28" s="847">
        <f>'(4)MantenimientoyCambiodeconex'!BS27*1.12</f>
        <v>3.4544025599999997</v>
      </c>
    </row>
    <row r="29" spans="2:71">
      <c r="B29" s="715"/>
      <c r="C29" s="722" t="s">
        <v>23</v>
      </c>
      <c r="D29" s="712" t="s">
        <v>24</v>
      </c>
      <c r="E29" s="713" t="s">
        <v>25</v>
      </c>
      <c r="F29" s="858" t="s">
        <v>273</v>
      </c>
      <c r="G29" s="929">
        <f>+'(4)MantenimientoyCambiodeconex'!G28*1.12</f>
        <v>4.7984428800000014</v>
      </c>
      <c r="H29" s="929">
        <f>+'(4)MantenimientoyCambiodeconex'!H28*1.12</f>
        <v>4.5097113600000007</v>
      </c>
      <c r="I29" s="930"/>
      <c r="J29" s="930"/>
      <c r="K29" s="930"/>
      <c r="L29" s="930"/>
      <c r="M29" s="930"/>
      <c r="N29" s="930"/>
      <c r="O29" s="930"/>
      <c r="P29" s="930"/>
      <c r="R29" s="834">
        <f>+G29/'(4)MantenimientoyCambiodeconex'!G28</f>
        <v>1.1200000000000001</v>
      </c>
      <c r="S29" s="834">
        <f>+H29/'(4)MantenimientoyCambiodeconex'!H28</f>
        <v>1.1200000000000001</v>
      </c>
      <c r="T29" s="834" t="e">
        <f>+I29/'(4)MantenimientoyCambiodeconex'!I28</f>
        <v>#DIV/0!</v>
      </c>
      <c r="U29" s="834" t="e">
        <f>+J29/'(4)MantenimientoyCambiodeconex'!J28</f>
        <v>#DIV/0!</v>
      </c>
      <c r="V29" s="834" t="e">
        <f>+K29/'(4)MantenimientoyCambiodeconex'!K28</f>
        <v>#DIV/0!</v>
      </c>
      <c r="W29" s="834" t="e">
        <f>+L29/'(4)MantenimientoyCambiodeconex'!L28</f>
        <v>#DIV/0!</v>
      </c>
      <c r="X29" s="834" t="e">
        <f>+M29/'(4)MantenimientoyCambiodeconex'!M28</f>
        <v>#DIV/0!</v>
      </c>
      <c r="Y29" s="834" t="e">
        <f>+N29/'(4)MantenimientoyCambiodeconex'!N28</f>
        <v>#DIV/0!</v>
      </c>
      <c r="Z29" s="834" t="e">
        <f>+O29/'(4)MantenimientoyCambiodeconex'!O28</f>
        <v>#DIV/0!</v>
      </c>
      <c r="AA29" s="834" t="e">
        <f>+P29/'(4)MantenimientoyCambiodeconex'!P28</f>
        <v>#DIV/0!</v>
      </c>
      <c r="AC29" s="834">
        <f t="shared" si="1"/>
        <v>1</v>
      </c>
      <c r="AD29" s="834">
        <f t="shared" si="1"/>
        <v>1</v>
      </c>
      <c r="AE29" s="834" t="e">
        <f t="shared" si="1"/>
        <v>#DIV/0!</v>
      </c>
      <c r="AF29" s="834" t="e">
        <f t="shared" si="1"/>
        <v>#DIV/0!</v>
      </c>
      <c r="AG29" s="834" t="e">
        <f t="shared" si="1"/>
        <v>#DIV/0!</v>
      </c>
      <c r="AH29" s="834" t="e">
        <f t="shared" si="1"/>
        <v>#DIV/0!</v>
      </c>
      <c r="AI29" s="834" t="e">
        <f t="shared" si="1"/>
        <v>#DIV/0!</v>
      </c>
      <c r="AJ29" s="834" t="e">
        <f t="shared" si="1"/>
        <v>#DIV/0!</v>
      </c>
      <c r="AK29" s="834" t="e">
        <f t="shared" si="1"/>
        <v>#DIV/0!</v>
      </c>
      <c r="AL29" s="834" t="e">
        <f t="shared" si="1"/>
        <v>#DIV/0!</v>
      </c>
      <c r="BK29" s="850"/>
      <c r="BL29" s="850"/>
      <c r="BM29" s="850"/>
      <c r="BN29" s="850"/>
      <c r="BO29" s="850"/>
      <c r="BP29" s="842" t="s">
        <v>2</v>
      </c>
      <c r="BQ29" s="846" t="s">
        <v>55</v>
      </c>
      <c r="BR29" s="846" t="s">
        <v>56</v>
      </c>
      <c r="BS29" s="847">
        <f>'(4)MantenimientoyCambiodeconex'!BS28*1.12</f>
        <v>0.66060288</v>
      </c>
    </row>
    <row r="30" spans="2:71">
      <c r="B30" s="715"/>
      <c r="C30" s="722" t="s">
        <v>26</v>
      </c>
      <c r="D30" s="712" t="s">
        <v>27</v>
      </c>
      <c r="E30" s="713" t="s">
        <v>28</v>
      </c>
      <c r="F30" s="714" t="s">
        <v>272</v>
      </c>
      <c r="G30" s="929">
        <f>+'(4)MantenimientoyCambiodeconex'!G29*1.12</f>
        <v>4.7984428800000014</v>
      </c>
      <c r="H30" s="929">
        <f>+'(4)MantenimientoyCambiodeconex'!H29*1.12</f>
        <v>4.5097113600000007</v>
      </c>
      <c r="I30" s="930"/>
      <c r="J30" s="930"/>
      <c r="K30" s="930"/>
      <c r="L30" s="930"/>
      <c r="M30" s="930"/>
      <c r="N30" s="930"/>
      <c r="O30" s="930"/>
      <c r="P30" s="930"/>
      <c r="R30" s="834">
        <f>+G30/'(4)MantenimientoyCambiodeconex'!G29</f>
        <v>1.1200000000000001</v>
      </c>
      <c r="S30" s="834">
        <f>+H30/'(4)MantenimientoyCambiodeconex'!H29</f>
        <v>1.1200000000000001</v>
      </c>
      <c r="T30" s="834" t="e">
        <f>+I30/'(4)MantenimientoyCambiodeconex'!I29</f>
        <v>#DIV/0!</v>
      </c>
      <c r="U30" s="834" t="e">
        <f>+J30/'(4)MantenimientoyCambiodeconex'!J29</f>
        <v>#DIV/0!</v>
      </c>
      <c r="V30" s="834" t="e">
        <f>+K30/'(4)MantenimientoyCambiodeconex'!K29</f>
        <v>#DIV/0!</v>
      </c>
      <c r="W30" s="834" t="e">
        <f>+L30/'(4)MantenimientoyCambiodeconex'!L29</f>
        <v>#DIV/0!</v>
      </c>
      <c r="X30" s="834" t="e">
        <f>+M30/'(4)MantenimientoyCambiodeconex'!M29</f>
        <v>#DIV/0!</v>
      </c>
      <c r="Y30" s="834" t="e">
        <f>+N30/'(4)MantenimientoyCambiodeconex'!N29</f>
        <v>#DIV/0!</v>
      </c>
      <c r="Z30" s="834" t="e">
        <f>+O30/'(4)MantenimientoyCambiodeconex'!O29</f>
        <v>#DIV/0!</v>
      </c>
      <c r="AA30" s="834" t="e">
        <f>+P30/'(4)MantenimientoyCambiodeconex'!P29</f>
        <v>#DIV/0!</v>
      </c>
      <c r="AC30" s="834">
        <f t="shared" si="1"/>
        <v>1</v>
      </c>
      <c r="AD30" s="834">
        <f t="shared" si="1"/>
        <v>1</v>
      </c>
      <c r="AE30" s="834" t="e">
        <f t="shared" si="1"/>
        <v>#DIV/0!</v>
      </c>
      <c r="AF30" s="834" t="e">
        <f t="shared" si="1"/>
        <v>#DIV/0!</v>
      </c>
      <c r="AG30" s="834" t="e">
        <f t="shared" si="1"/>
        <v>#DIV/0!</v>
      </c>
      <c r="AH30" s="834" t="e">
        <f t="shared" si="1"/>
        <v>#DIV/0!</v>
      </c>
      <c r="AI30" s="834" t="e">
        <f t="shared" si="1"/>
        <v>#DIV/0!</v>
      </c>
      <c r="AJ30" s="834" t="e">
        <f t="shared" si="1"/>
        <v>#DIV/0!</v>
      </c>
      <c r="AK30" s="834" t="e">
        <f t="shared" si="1"/>
        <v>#DIV/0!</v>
      </c>
      <c r="AL30" s="834" t="e">
        <f t="shared" si="1"/>
        <v>#DIV/0!</v>
      </c>
      <c r="BK30" s="850"/>
      <c r="BL30" s="850"/>
      <c r="BM30" s="850"/>
      <c r="BN30" s="850"/>
      <c r="BO30" s="850"/>
      <c r="BP30" s="850"/>
      <c r="BQ30" s="857" t="s">
        <v>59</v>
      </c>
      <c r="BR30" s="846" t="s">
        <v>185</v>
      </c>
      <c r="BS30" s="847">
        <f>'(4)MantenimientoyCambiodeconex'!BS29*1.12</f>
        <v>1.3624934399999999</v>
      </c>
    </row>
    <row r="31" spans="2:71">
      <c r="B31" s="715"/>
      <c r="C31" s="716"/>
      <c r="D31" s="856" t="s">
        <v>29</v>
      </c>
      <c r="E31" s="814" t="s">
        <v>30</v>
      </c>
      <c r="F31" s="714" t="s">
        <v>272</v>
      </c>
      <c r="G31" s="929"/>
      <c r="H31" s="929">
        <f>+'(4)MantenimientoyCambiodeconex'!H30*1.12</f>
        <v>4.5097113600000007</v>
      </c>
      <c r="I31" s="930"/>
      <c r="J31" s="930"/>
      <c r="K31" s="930"/>
      <c r="L31" s="930"/>
      <c r="M31" s="930"/>
      <c r="N31" s="930"/>
      <c r="O31" s="930"/>
      <c r="P31" s="930"/>
      <c r="R31" s="834" t="e">
        <f>+G31/'(4)MantenimientoyCambiodeconex'!G30</f>
        <v>#DIV/0!</v>
      </c>
      <c r="S31" s="834">
        <f>+H31/'(4)MantenimientoyCambiodeconex'!H30</f>
        <v>1.1200000000000001</v>
      </c>
      <c r="T31" s="834" t="e">
        <f>+I31/'(4)MantenimientoyCambiodeconex'!I30</f>
        <v>#DIV/0!</v>
      </c>
      <c r="U31" s="834" t="e">
        <f>+J31/'(4)MantenimientoyCambiodeconex'!J30</f>
        <v>#DIV/0!</v>
      </c>
      <c r="V31" s="834" t="e">
        <f>+K31/'(4)MantenimientoyCambiodeconex'!K30</f>
        <v>#DIV/0!</v>
      </c>
      <c r="W31" s="834" t="e">
        <f>+L31/'(4)MantenimientoyCambiodeconex'!L30</f>
        <v>#DIV/0!</v>
      </c>
      <c r="X31" s="834" t="e">
        <f>+M31/'(4)MantenimientoyCambiodeconex'!M30</f>
        <v>#DIV/0!</v>
      </c>
      <c r="Y31" s="834" t="e">
        <f>+N31/'(4)MantenimientoyCambiodeconex'!N30</f>
        <v>#DIV/0!</v>
      </c>
      <c r="Z31" s="834" t="e">
        <f>+O31/'(4)MantenimientoyCambiodeconex'!O30</f>
        <v>#DIV/0!</v>
      </c>
      <c r="AA31" s="834" t="e">
        <f>+P31/'(4)MantenimientoyCambiodeconex'!P30</f>
        <v>#DIV/0!</v>
      </c>
      <c r="AC31" s="834" t="e">
        <f t="shared" si="1"/>
        <v>#DIV/0!</v>
      </c>
      <c r="AD31" s="834">
        <f t="shared" si="1"/>
        <v>1</v>
      </c>
      <c r="AE31" s="834" t="e">
        <f t="shared" si="1"/>
        <v>#DIV/0!</v>
      </c>
      <c r="AF31" s="834" t="e">
        <f t="shared" si="1"/>
        <v>#DIV/0!</v>
      </c>
      <c r="AG31" s="834" t="e">
        <f t="shared" si="1"/>
        <v>#DIV/0!</v>
      </c>
      <c r="AH31" s="834" t="e">
        <f t="shared" si="1"/>
        <v>#DIV/0!</v>
      </c>
      <c r="AI31" s="834" t="e">
        <f t="shared" si="1"/>
        <v>#DIV/0!</v>
      </c>
      <c r="AJ31" s="834" t="e">
        <f t="shared" si="1"/>
        <v>#DIV/0!</v>
      </c>
      <c r="AK31" s="834" t="e">
        <f t="shared" si="1"/>
        <v>#DIV/0!</v>
      </c>
      <c r="AL31" s="834" t="e">
        <f t="shared" si="1"/>
        <v>#DIV/0!</v>
      </c>
      <c r="BK31" s="850"/>
      <c r="BL31" s="850"/>
      <c r="BM31" s="850"/>
      <c r="BN31" s="850"/>
      <c r="BO31" s="850"/>
      <c r="BP31" s="850"/>
      <c r="BQ31" s="857" t="s">
        <v>61</v>
      </c>
      <c r="BR31" s="846" t="s">
        <v>185</v>
      </c>
      <c r="BS31" s="847">
        <f>'(4)MantenimientoyCambiodeconex'!BS30*1.12</f>
        <v>1.5138816000000002</v>
      </c>
    </row>
    <row r="32" spans="2:71">
      <c r="B32" s="715"/>
      <c r="C32" s="716"/>
      <c r="D32" s="856" t="s">
        <v>31</v>
      </c>
      <c r="E32" s="814" t="s">
        <v>32</v>
      </c>
      <c r="F32" s="714" t="s">
        <v>272</v>
      </c>
      <c r="G32" s="929"/>
      <c r="H32" s="929">
        <f>+'(4)MantenimientoyCambiodeconex'!H31*1.12</f>
        <v>4.5097113600000007</v>
      </c>
      <c r="I32" s="930"/>
      <c r="J32" s="930"/>
      <c r="K32" s="930"/>
      <c r="L32" s="930"/>
      <c r="M32" s="930"/>
      <c r="N32" s="930"/>
      <c r="O32" s="930"/>
      <c r="P32" s="930"/>
      <c r="R32" s="834" t="e">
        <f>+G32/'(4)MantenimientoyCambiodeconex'!G31</f>
        <v>#DIV/0!</v>
      </c>
      <c r="S32" s="834">
        <f>+H32/'(4)MantenimientoyCambiodeconex'!H31</f>
        <v>1.1200000000000001</v>
      </c>
      <c r="T32" s="834" t="e">
        <f>+I32/'(4)MantenimientoyCambiodeconex'!I31</f>
        <v>#DIV/0!</v>
      </c>
      <c r="U32" s="834" t="e">
        <f>+J32/'(4)MantenimientoyCambiodeconex'!J31</f>
        <v>#DIV/0!</v>
      </c>
      <c r="V32" s="834" t="e">
        <f>+K32/'(4)MantenimientoyCambiodeconex'!K31</f>
        <v>#DIV/0!</v>
      </c>
      <c r="W32" s="834" t="e">
        <f>+L32/'(4)MantenimientoyCambiodeconex'!L31</f>
        <v>#DIV/0!</v>
      </c>
      <c r="X32" s="834" t="e">
        <f>+M32/'(4)MantenimientoyCambiodeconex'!M31</f>
        <v>#DIV/0!</v>
      </c>
      <c r="Y32" s="834" t="e">
        <f>+N32/'(4)MantenimientoyCambiodeconex'!N31</f>
        <v>#DIV/0!</v>
      </c>
      <c r="Z32" s="834" t="e">
        <f>+O32/'(4)MantenimientoyCambiodeconex'!O31</f>
        <v>#DIV/0!</v>
      </c>
      <c r="AA32" s="834" t="e">
        <f>+P32/'(4)MantenimientoyCambiodeconex'!P31</f>
        <v>#DIV/0!</v>
      </c>
      <c r="AC32" s="834" t="e">
        <f t="shared" si="1"/>
        <v>#DIV/0!</v>
      </c>
      <c r="AD32" s="834">
        <f t="shared" si="1"/>
        <v>1</v>
      </c>
      <c r="AE32" s="834" t="e">
        <f t="shared" si="1"/>
        <v>#DIV/0!</v>
      </c>
      <c r="AF32" s="834" t="e">
        <f t="shared" si="1"/>
        <v>#DIV/0!</v>
      </c>
      <c r="AG32" s="834" t="e">
        <f t="shared" si="1"/>
        <v>#DIV/0!</v>
      </c>
      <c r="AH32" s="834" t="e">
        <f t="shared" si="1"/>
        <v>#DIV/0!</v>
      </c>
      <c r="AI32" s="834" t="e">
        <f t="shared" si="1"/>
        <v>#DIV/0!</v>
      </c>
      <c r="AJ32" s="834" t="e">
        <f t="shared" si="1"/>
        <v>#DIV/0!</v>
      </c>
      <c r="AK32" s="834" t="e">
        <f t="shared" si="1"/>
        <v>#DIV/0!</v>
      </c>
      <c r="AL32" s="834" t="e">
        <f t="shared" si="1"/>
        <v>#DIV/0!</v>
      </c>
      <c r="BK32" s="850"/>
      <c r="BL32" s="850"/>
      <c r="BM32" s="850"/>
      <c r="BN32" s="850"/>
      <c r="BO32" s="850"/>
      <c r="BP32" s="850"/>
      <c r="BQ32" s="846" t="s">
        <v>62</v>
      </c>
      <c r="BR32" s="846" t="s">
        <v>63</v>
      </c>
      <c r="BS32" s="847">
        <f>'(4)MantenimientoyCambiodeconex'!BS31*1.12</f>
        <v>2.91766272</v>
      </c>
    </row>
    <row r="33" spans="2:71">
      <c r="B33" s="719"/>
      <c r="C33" s="726"/>
      <c r="D33" s="859" t="s">
        <v>33</v>
      </c>
      <c r="E33" s="817" t="s">
        <v>34</v>
      </c>
      <c r="F33" s="714" t="s">
        <v>272</v>
      </c>
      <c r="G33" s="929"/>
      <c r="H33" s="929">
        <f>+'(4)MantenimientoyCambiodeconex'!H32*1.12</f>
        <v>4.5097113600000007</v>
      </c>
      <c r="I33" s="930"/>
      <c r="J33" s="930"/>
      <c r="K33" s="930"/>
      <c r="L33" s="930"/>
      <c r="M33" s="930"/>
      <c r="N33" s="930"/>
      <c r="O33" s="930"/>
      <c r="P33" s="930"/>
      <c r="R33" s="834" t="e">
        <f>+G33/'(4)MantenimientoyCambiodeconex'!G32</f>
        <v>#DIV/0!</v>
      </c>
      <c r="S33" s="834">
        <f>+H33/'(4)MantenimientoyCambiodeconex'!H32</f>
        <v>1.1200000000000001</v>
      </c>
      <c r="T33" s="834" t="e">
        <f>+I33/'(4)MantenimientoyCambiodeconex'!I32</f>
        <v>#DIV/0!</v>
      </c>
      <c r="U33" s="834" t="e">
        <f>+J33/'(4)MantenimientoyCambiodeconex'!J32</f>
        <v>#DIV/0!</v>
      </c>
      <c r="V33" s="834" t="e">
        <f>+K33/'(4)MantenimientoyCambiodeconex'!K32</f>
        <v>#DIV/0!</v>
      </c>
      <c r="W33" s="834" t="e">
        <f>+L33/'(4)MantenimientoyCambiodeconex'!L32</f>
        <v>#DIV/0!</v>
      </c>
      <c r="X33" s="834" t="e">
        <f>+M33/'(4)MantenimientoyCambiodeconex'!M32</f>
        <v>#DIV/0!</v>
      </c>
      <c r="Y33" s="834" t="e">
        <f>+N33/'(4)MantenimientoyCambiodeconex'!N32</f>
        <v>#DIV/0!</v>
      </c>
      <c r="Z33" s="834" t="e">
        <f>+O33/'(4)MantenimientoyCambiodeconex'!O32</f>
        <v>#DIV/0!</v>
      </c>
      <c r="AA33" s="834" t="e">
        <f>+P33/'(4)MantenimientoyCambiodeconex'!P32</f>
        <v>#DIV/0!</v>
      </c>
      <c r="AC33" s="834" t="e">
        <f>+IF(R33=G33,0,1)</f>
        <v>#DIV/0!</v>
      </c>
      <c r="AD33" s="834">
        <f t="shared" ref="AD33:AL33" si="2">+IF(S33=H33,0,1)</f>
        <v>1</v>
      </c>
      <c r="AE33" s="834" t="e">
        <f t="shared" si="2"/>
        <v>#DIV/0!</v>
      </c>
      <c r="AF33" s="834" t="e">
        <f t="shared" si="2"/>
        <v>#DIV/0!</v>
      </c>
      <c r="AG33" s="834" t="e">
        <f t="shared" si="2"/>
        <v>#DIV/0!</v>
      </c>
      <c r="AH33" s="834" t="e">
        <f t="shared" si="2"/>
        <v>#DIV/0!</v>
      </c>
      <c r="AI33" s="834" t="e">
        <f t="shared" si="2"/>
        <v>#DIV/0!</v>
      </c>
      <c r="AJ33" s="834" t="e">
        <f t="shared" si="2"/>
        <v>#DIV/0!</v>
      </c>
      <c r="AK33" s="834" t="e">
        <f t="shared" si="2"/>
        <v>#DIV/0!</v>
      </c>
      <c r="AL33" s="834" t="e">
        <f t="shared" si="2"/>
        <v>#DIV/0!</v>
      </c>
      <c r="AM33" s="860" t="e">
        <f>+SUM(AC11:AL33)</f>
        <v>#DIV/0!</v>
      </c>
      <c r="BK33" s="854"/>
      <c r="BL33" s="854"/>
      <c r="BM33" s="854"/>
      <c r="BN33" s="850"/>
      <c r="BO33" s="854"/>
      <c r="BP33" s="850"/>
      <c r="BQ33" s="846" t="s">
        <v>66</v>
      </c>
      <c r="BR33" s="846" t="s">
        <v>20</v>
      </c>
      <c r="BS33" s="847">
        <f>'(4)MantenimientoyCambiodeconex'!BS32*1.12</f>
        <v>3.3855897600000002</v>
      </c>
    </row>
    <row r="34" spans="2:71">
      <c r="B34" s="837" t="s">
        <v>276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42" t="s">
        <v>67</v>
      </c>
      <c r="BL34" s="842" t="s">
        <v>68</v>
      </c>
      <c r="BM34" s="861" t="s">
        <v>53</v>
      </c>
      <c r="BN34" s="842" t="s">
        <v>18</v>
      </c>
      <c r="BO34" s="862" t="s">
        <v>69</v>
      </c>
      <c r="BP34" s="842" t="s">
        <v>54</v>
      </c>
      <c r="BQ34" s="846" t="s">
        <v>151</v>
      </c>
      <c r="BR34" s="846" t="s">
        <v>186</v>
      </c>
      <c r="BS34" s="847">
        <f>'(4)MantenimientoyCambiodeconex'!BS33*1.12</f>
        <v>4.7846937600000006</v>
      </c>
    </row>
    <row r="35" spans="2:71">
      <c r="B35" s="837" t="s">
        <v>277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50"/>
      <c r="BL35" s="854"/>
      <c r="BM35" s="863"/>
      <c r="BN35" s="854"/>
      <c r="BO35" s="864"/>
      <c r="BP35" s="865" t="s">
        <v>2</v>
      </c>
      <c r="BQ35" s="846" t="s">
        <v>151</v>
      </c>
      <c r="BR35" s="846" t="s">
        <v>186</v>
      </c>
      <c r="BS35" s="847">
        <f>'(4)MantenimientoyCambiodeconex'!BS34*1.12</f>
        <v>4.5097113600000007</v>
      </c>
    </row>
    <row r="36" spans="2:71">
      <c r="B36" s="837" t="s">
        <v>278</v>
      </c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42" t="s">
        <v>37</v>
      </c>
      <c r="BL36" s="866" t="s">
        <v>70</v>
      </c>
      <c r="BM36" s="977" t="s">
        <v>71</v>
      </c>
      <c r="BN36" s="977" t="s">
        <v>18</v>
      </c>
      <c r="BO36" s="978" t="s">
        <v>72</v>
      </c>
      <c r="BP36" s="979" t="s">
        <v>54</v>
      </c>
      <c r="BQ36" s="980" t="s">
        <v>66</v>
      </c>
      <c r="BR36" s="869" t="s">
        <v>40</v>
      </c>
      <c r="BS36" s="847">
        <f>'(4)MantenimientoyCambiodeconex'!BS35*1.12</f>
        <v>14.134095360000002</v>
      </c>
    </row>
    <row r="37" spans="2:71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66"/>
      <c r="BM37" s="854" t="s">
        <v>152</v>
      </c>
      <c r="BN37" s="854"/>
      <c r="BO37" s="981"/>
      <c r="BP37" s="868" t="s">
        <v>2</v>
      </c>
      <c r="BQ37" s="869" t="s">
        <v>66</v>
      </c>
      <c r="BR37" s="869" t="s">
        <v>40</v>
      </c>
      <c r="BS37" s="872">
        <f>'(4)MantenimientoyCambiodeconex'!BS36*1.12</f>
        <v>14.106597120000002</v>
      </c>
    </row>
    <row r="38" spans="2:71">
      <c r="B38" s="837"/>
      <c r="C38" s="837"/>
      <c r="D38" s="837"/>
      <c r="E38" s="837"/>
      <c r="F38" s="837"/>
      <c r="G38" s="837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66"/>
      <c r="BM38" s="850" t="s">
        <v>71</v>
      </c>
      <c r="BN38" s="850" t="s">
        <v>18</v>
      </c>
      <c r="BO38" s="978" t="s">
        <v>72</v>
      </c>
      <c r="BP38" s="868" t="s">
        <v>2</v>
      </c>
      <c r="BQ38" s="869" t="s">
        <v>66</v>
      </c>
      <c r="BR38" s="846" t="s">
        <v>40</v>
      </c>
      <c r="BS38" s="872">
        <f>'(4)MantenimientoyCambiodeconex'!BS37*1.12</f>
        <v>14.780304000000001</v>
      </c>
    </row>
    <row r="39" spans="2:71">
      <c r="B39" s="837"/>
      <c r="C39" s="837"/>
      <c r="D39" s="837"/>
      <c r="E39" s="837"/>
      <c r="F39" s="837"/>
      <c r="G39" s="837"/>
      <c r="H39" s="742"/>
      <c r="I39" s="837"/>
      <c r="J39" s="837"/>
      <c r="K39" s="837"/>
      <c r="L39" s="837"/>
      <c r="M39" s="837"/>
      <c r="N39" s="837"/>
      <c r="O39" s="837"/>
      <c r="P39" s="837"/>
      <c r="BK39" s="850"/>
      <c r="BL39" s="875"/>
      <c r="BM39" s="854" t="s">
        <v>245</v>
      </c>
      <c r="BN39" s="854"/>
      <c r="BO39" s="854"/>
      <c r="BP39" s="873" t="s">
        <v>2</v>
      </c>
      <c r="BQ39" s="846" t="s">
        <v>66</v>
      </c>
      <c r="BR39" s="846" t="s">
        <v>40</v>
      </c>
      <c r="BS39" s="872">
        <f>'(4)MantenimientoyCambiodeconex'!BS38*1.12</f>
        <v>15.082784640000002</v>
      </c>
    </row>
    <row r="40" spans="2:71" ht="15.75">
      <c r="B40" s="740" t="s">
        <v>415</v>
      </c>
      <c r="C40" s="837"/>
      <c r="D40" s="742"/>
      <c r="E40" s="742"/>
      <c r="F40" s="742"/>
      <c r="G40" s="742"/>
      <c r="H40" s="742"/>
      <c r="I40" s="837"/>
      <c r="J40" s="837"/>
      <c r="K40" s="837"/>
      <c r="L40" s="837"/>
      <c r="M40" s="837"/>
      <c r="N40" s="837"/>
      <c r="O40" s="837"/>
      <c r="P40" s="837"/>
      <c r="BK40" s="850"/>
      <c r="BL40" s="866" t="s">
        <v>177</v>
      </c>
      <c r="BM40" s="850" t="s">
        <v>71</v>
      </c>
      <c r="BN40" s="850" t="s">
        <v>18</v>
      </c>
      <c r="BO40" s="867" t="s">
        <v>187</v>
      </c>
      <c r="BP40" s="868" t="s">
        <v>54</v>
      </c>
      <c r="BQ40" s="869" t="s">
        <v>66</v>
      </c>
      <c r="BR40" s="869" t="s">
        <v>40</v>
      </c>
      <c r="BS40" s="872">
        <f>'(4)MantenimientoyCambiodeconex'!BS39*1.12</f>
        <v>14.780304000000001</v>
      </c>
    </row>
    <row r="41" spans="2:71">
      <c r="B41" s="837"/>
      <c r="C41" s="837"/>
      <c r="D41" s="837"/>
      <c r="E41" s="837"/>
      <c r="F41" s="742"/>
      <c r="G41" s="1057" t="s">
        <v>307</v>
      </c>
      <c r="H41" s="1058"/>
      <c r="I41" s="1057" t="s">
        <v>308</v>
      </c>
      <c r="J41" s="1058"/>
      <c r="K41" s="1059" t="s">
        <v>309</v>
      </c>
      <c r="L41" s="1060"/>
      <c r="M41" s="1061" t="s">
        <v>310</v>
      </c>
      <c r="N41" s="1062"/>
      <c r="O41" s="837"/>
      <c r="P41" s="837"/>
      <c r="BK41" s="850"/>
      <c r="BL41" s="866"/>
      <c r="BM41" s="850" t="s">
        <v>152</v>
      </c>
      <c r="BN41" s="850"/>
      <c r="BO41" s="850"/>
      <c r="BP41" s="873" t="s">
        <v>2</v>
      </c>
      <c r="BQ41" s="846" t="s">
        <v>66</v>
      </c>
      <c r="BR41" s="846" t="s">
        <v>40</v>
      </c>
      <c r="BS41" s="872">
        <f>'(4)MantenimientoyCambiodeconex'!BS40*1.12</f>
        <v>15.082784640000002</v>
      </c>
    </row>
    <row r="42" spans="2:71">
      <c r="B42" s="707" t="s">
        <v>6</v>
      </c>
      <c r="C42" s="707" t="s">
        <v>3</v>
      </c>
      <c r="D42" s="707" t="s">
        <v>4</v>
      </c>
      <c r="E42" s="707" t="s">
        <v>7</v>
      </c>
      <c r="F42" s="707" t="s">
        <v>49</v>
      </c>
      <c r="G42" s="707" t="s">
        <v>1</v>
      </c>
      <c r="H42" s="707" t="s">
        <v>2</v>
      </c>
      <c r="I42" s="707" t="s">
        <v>1</v>
      </c>
      <c r="J42" s="707" t="s">
        <v>2</v>
      </c>
      <c r="K42" s="707" t="s">
        <v>1</v>
      </c>
      <c r="L42" s="707" t="s">
        <v>2</v>
      </c>
      <c r="M42" s="707" t="s">
        <v>1</v>
      </c>
      <c r="N42" s="707" t="s">
        <v>2</v>
      </c>
      <c r="O42" s="837"/>
      <c r="P42" s="837"/>
      <c r="BK42" s="850"/>
      <c r="BL42" s="874" t="s">
        <v>177</v>
      </c>
      <c r="BM42" s="842" t="s">
        <v>71</v>
      </c>
      <c r="BN42" s="842" t="s">
        <v>18</v>
      </c>
      <c r="BO42" s="845" t="s">
        <v>187</v>
      </c>
      <c r="BP42" s="873" t="s">
        <v>54</v>
      </c>
      <c r="BQ42" s="846" t="s">
        <v>66</v>
      </c>
      <c r="BR42" s="846" t="s">
        <v>40</v>
      </c>
      <c r="BS42" s="872">
        <f>'(4)MantenimientoyCambiodeconex'!BS41*1.12</f>
        <v>15.756491520000004</v>
      </c>
    </row>
    <row r="43" spans="2:71">
      <c r="B43" s="730"/>
      <c r="C43" s="730"/>
      <c r="D43" s="730"/>
      <c r="E43" s="730" t="s">
        <v>86</v>
      </c>
      <c r="F43" s="730" t="s">
        <v>304</v>
      </c>
      <c r="G43" s="711" t="s">
        <v>280</v>
      </c>
      <c r="H43" s="711" t="s">
        <v>285</v>
      </c>
      <c r="I43" s="711" t="s">
        <v>280</v>
      </c>
      <c r="J43" s="711" t="s">
        <v>285</v>
      </c>
      <c r="K43" s="711" t="s">
        <v>280</v>
      </c>
      <c r="L43" s="711" t="s">
        <v>285</v>
      </c>
      <c r="M43" s="711" t="s">
        <v>280</v>
      </c>
      <c r="N43" s="711" t="s">
        <v>285</v>
      </c>
      <c r="O43" s="837"/>
      <c r="P43" s="837"/>
      <c r="BK43" s="854"/>
      <c r="BL43" s="875"/>
      <c r="BM43" s="854" t="s">
        <v>245</v>
      </c>
      <c r="BN43" s="854"/>
      <c r="BO43" s="854"/>
      <c r="BP43" s="873" t="s">
        <v>2</v>
      </c>
      <c r="BQ43" s="846" t="s">
        <v>66</v>
      </c>
      <c r="BR43" s="846" t="s">
        <v>40</v>
      </c>
      <c r="BS43" s="872">
        <f>'(4)MantenimientoyCambiodeconex'!BS42*1.12</f>
        <v>15.770240640000004</v>
      </c>
    </row>
    <row r="44" spans="2:71">
      <c r="B44" s="712" t="s">
        <v>11</v>
      </c>
      <c r="C44" s="712" t="s">
        <v>9</v>
      </c>
      <c r="D44" s="712" t="s">
        <v>10</v>
      </c>
      <c r="E44" s="713" t="s">
        <v>12</v>
      </c>
      <c r="F44" s="732" t="s">
        <v>87</v>
      </c>
      <c r="G44" s="928">
        <f>+'(4)MantenimientoyCambiodeconex'!G42*1.12</f>
        <v>1.1973427200000002</v>
      </c>
      <c r="H44" s="928">
        <f>+'(4)MantenimientoyCambiodeconex'!H42*1.12</f>
        <v>1.0734796800000002</v>
      </c>
      <c r="I44" s="928">
        <f>+'(4)MantenimientoyCambiodeconex'!I42*1.12</f>
        <v>1.2661555200000001</v>
      </c>
      <c r="J44" s="928">
        <f>+'(4)MantenimientoyCambiodeconex'!J42*1.12</f>
        <v>1.1422924800000001</v>
      </c>
      <c r="K44" s="928">
        <f>+'(4)MantenimientoyCambiodeconex'!K42*1.12</f>
        <v>1.4863564800000002</v>
      </c>
      <c r="L44" s="928">
        <f>+'(4)MantenimientoyCambiodeconex'!L42*1.12</f>
        <v>1.3624934399999999</v>
      </c>
      <c r="M44" s="928">
        <f>+'(4)MantenimientoyCambiodeconex'!M42*1.12</f>
        <v>1.5551692799999999</v>
      </c>
      <c r="N44" s="928">
        <f>+'(4)MantenimientoyCambiodeconex'!N42*1.12</f>
        <v>1.4313062400000001</v>
      </c>
      <c r="O44" s="837"/>
      <c r="P44" s="837"/>
      <c r="R44" s="834">
        <f>+G44/'(4)MantenimientoyCambiodeconex'!G42</f>
        <v>1.1200000000000001</v>
      </c>
      <c r="S44" s="834">
        <f>+H44/'(4)MantenimientoyCambiodeconex'!H42</f>
        <v>1.1200000000000001</v>
      </c>
      <c r="T44" s="834">
        <f>+I44/'(4)MantenimientoyCambiodeconex'!I42</f>
        <v>1.1200000000000001</v>
      </c>
      <c r="U44" s="834">
        <f>+J44/'(4)MantenimientoyCambiodeconex'!J42</f>
        <v>1.1200000000000001</v>
      </c>
      <c r="V44" s="834">
        <f>+K44/'(4)MantenimientoyCambiodeconex'!K42</f>
        <v>1.1200000000000001</v>
      </c>
      <c r="W44" s="834">
        <f>+L44/'(4)MantenimientoyCambiodeconex'!L42</f>
        <v>1.1200000000000001</v>
      </c>
      <c r="X44" s="834">
        <f>+M44/'(4)MantenimientoyCambiodeconex'!M42</f>
        <v>1.1200000000000001</v>
      </c>
      <c r="Y44" s="834">
        <f>+N44/'(4)MantenimientoyCambiodeconex'!N42</f>
        <v>1.1200000000000001</v>
      </c>
      <c r="AA44" s="834">
        <f>+IF(R44=G44,0,1)</f>
        <v>1</v>
      </c>
      <c r="AB44" s="834">
        <f t="shared" ref="AB44:AH49" si="3">+IF(S44=H44,0,1)</f>
        <v>1</v>
      </c>
      <c r="AC44" s="834">
        <f t="shared" si="3"/>
        <v>1</v>
      </c>
      <c r="AD44" s="834">
        <f t="shared" si="3"/>
        <v>1</v>
      </c>
      <c r="AE44" s="834">
        <f t="shared" si="3"/>
        <v>1</v>
      </c>
      <c r="AF44" s="834">
        <f t="shared" si="3"/>
        <v>1</v>
      </c>
      <c r="AG44" s="834">
        <f t="shared" si="3"/>
        <v>1</v>
      </c>
      <c r="AH44" s="834">
        <f>+IF(Y44=N44,0,1)</f>
        <v>1</v>
      </c>
      <c r="BS44" s="976"/>
    </row>
    <row r="45" spans="2:71">
      <c r="B45" s="853"/>
      <c r="C45" s="853"/>
      <c r="D45" s="876"/>
      <c r="E45" s="876"/>
      <c r="F45" s="732" t="s">
        <v>88</v>
      </c>
      <c r="G45" s="928">
        <f>+'(4)MantenimientoyCambiodeconex'!G43*1.12</f>
        <v>1.1973427200000002</v>
      </c>
      <c r="H45" s="928">
        <f>+'(4)MantenimientoyCambiodeconex'!H43*1.12</f>
        <v>1.0734796800000002</v>
      </c>
      <c r="I45" s="928">
        <f>+'(4)MantenimientoyCambiodeconex'!I43*1.12</f>
        <v>1.2661555200000001</v>
      </c>
      <c r="J45" s="928">
        <f>+'(4)MantenimientoyCambiodeconex'!J43*1.12</f>
        <v>1.1422924800000001</v>
      </c>
      <c r="K45" s="928">
        <f>+'(4)MantenimientoyCambiodeconex'!K43*1.12</f>
        <v>1.4863564800000002</v>
      </c>
      <c r="L45" s="928">
        <f>+'(4)MantenimientoyCambiodeconex'!L43*1.12</f>
        <v>1.3624934399999999</v>
      </c>
      <c r="M45" s="928">
        <f>+'(4)MantenimientoyCambiodeconex'!M43*1.12</f>
        <v>1.5551692799999999</v>
      </c>
      <c r="N45" s="928">
        <f>+'(4)MantenimientoyCambiodeconex'!N43*1.12</f>
        <v>1.4313062400000001</v>
      </c>
      <c r="O45" s="837"/>
      <c r="P45" s="837"/>
      <c r="R45" s="834">
        <f>+G45/'(4)MantenimientoyCambiodeconex'!G43</f>
        <v>1.1200000000000001</v>
      </c>
      <c r="S45" s="834">
        <f>+H45/'(4)MantenimientoyCambiodeconex'!H43</f>
        <v>1.1200000000000001</v>
      </c>
      <c r="T45" s="834">
        <f>+I45/'(4)MantenimientoyCambiodeconex'!I43</f>
        <v>1.1200000000000001</v>
      </c>
      <c r="U45" s="834">
        <f>+J45/'(4)MantenimientoyCambiodeconex'!J43</f>
        <v>1.1200000000000001</v>
      </c>
      <c r="V45" s="834">
        <f>+K45/'(4)MantenimientoyCambiodeconex'!K43</f>
        <v>1.1200000000000001</v>
      </c>
      <c r="W45" s="834">
        <f>+L45/'(4)MantenimientoyCambiodeconex'!L43</f>
        <v>1.1200000000000001</v>
      </c>
      <c r="X45" s="834">
        <f>+M45/'(4)MantenimientoyCambiodeconex'!M43</f>
        <v>1.1200000000000001</v>
      </c>
      <c r="Y45" s="834">
        <f>+N45/'(4)MantenimientoyCambiodeconex'!N43</f>
        <v>1.1200000000000001</v>
      </c>
      <c r="AA45" s="834">
        <f t="shared" ref="AA45:AA49" si="4">+IF(R45=G45,0,1)</f>
        <v>1</v>
      </c>
      <c r="AB45" s="834">
        <f t="shared" si="3"/>
        <v>1</v>
      </c>
      <c r="AC45" s="834">
        <f t="shared" si="3"/>
        <v>1</v>
      </c>
      <c r="AD45" s="834">
        <f t="shared" si="3"/>
        <v>1</v>
      </c>
      <c r="AE45" s="834">
        <f t="shared" si="3"/>
        <v>1</v>
      </c>
      <c r="AF45" s="834">
        <f t="shared" si="3"/>
        <v>1</v>
      </c>
      <c r="AG45" s="834">
        <f t="shared" si="3"/>
        <v>1</v>
      </c>
      <c r="AH45" s="834">
        <f t="shared" si="3"/>
        <v>1</v>
      </c>
    </row>
    <row r="46" spans="2:71">
      <c r="B46" s="715"/>
      <c r="C46" s="715"/>
      <c r="D46" s="712" t="s">
        <v>14</v>
      </c>
      <c r="E46" s="713" t="s">
        <v>15</v>
      </c>
      <c r="F46" s="732" t="s">
        <v>87</v>
      </c>
      <c r="G46" s="928">
        <f>+'(4)MantenimientoyCambiodeconex'!G44*1.12</f>
        <v>1.1973427200000002</v>
      </c>
      <c r="H46" s="928">
        <f>+'(4)MantenimientoyCambiodeconex'!H44*1.12</f>
        <v>1.0734796800000002</v>
      </c>
      <c r="I46" s="928">
        <f>+'(4)MantenimientoyCambiodeconex'!I44*1.12</f>
        <v>1.2661555200000001</v>
      </c>
      <c r="J46" s="928">
        <f>+'(4)MantenimientoyCambiodeconex'!J44*1.12</f>
        <v>1.1422924800000001</v>
      </c>
      <c r="K46" s="928">
        <f>+'(4)MantenimientoyCambiodeconex'!K44*1.12</f>
        <v>1.4863564800000002</v>
      </c>
      <c r="L46" s="928">
        <f>+'(4)MantenimientoyCambiodeconex'!L44*1.12</f>
        <v>1.3624934399999999</v>
      </c>
      <c r="M46" s="928">
        <f>+'(4)MantenimientoyCambiodeconex'!M44*1.12</f>
        <v>1.5551692799999999</v>
      </c>
      <c r="N46" s="928">
        <f>+'(4)MantenimientoyCambiodeconex'!N44*1.12</f>
        <v>1.4313062400000001</v>
      </c>
      <c r="O46" s="837"/>
      <c r="P46" s="837"/>
      <c r="R46" s="834">
        <f>+G46/'(4)MantenimientoyCambiodeconex'!G44</f>
        <v>1.1200000000000001</v>
      </c>
      <c r="S46" s="834">
        <f>+H46/'(4)MantenimientoyCambiodeconex'!H44</f>
        <v>1.1200000000000001</v>
      </c>
      <c r="T46" s="834">
        <f>+I46/'(4)MantenimientoyCambiodeconex'!I44</f>
        <v>1.1200000000000001</v>
      </c>
      <c r="U46" s="834">
        <f>+J46/'(4)MantenimientoyCambiodeconex'!J44</f>
        <v>1.1200000000000001</v>
      </c>
      <c r="V46" s="834">
        <f>+K46/'(4)MantenimientoyCambiodeconex'!K44</f>
        <v>1.1200000000000001</v>
      </c>
      <c r="W46" s="834">
        <f>+L46/'(4)MantenimientoyCambiodeconex'!L44</f>
        <v>1.1200000000000001</v>
      </c>
      <c r="X46" s="834">
        <f>+M46/'(4)MantenimientoyCambiodeconex'!M44</f>
        <v>1.1200000000000001</v>
      </c>
      <c r="Y46" s="834">
        <f>+N46/'(4)MantenimientoyCambiodeconex'!N44</f>
        <v>1.1200000000000001</v>
      </c>
      <c r="AA46" s="834">
        <f t="shared" si="4"/>
        <v>1</v>
      </c>
      <c r="AB46" s="834">
        <f t="shared" si="3"/>
        <v>1</v>
      </c>
      <c r="AC46" s="834">
        <f t="shared" si="3"/>
        <v>1</v>
      </c>
      <c r="AD46" s="834">
        <f t="shared" si="3"/>
        <v>1</v>
      </c>
      <c r="AE46" s="834">
        <f t="shared" si="3"/>
        <v>1</v>
      </c>
      <c r="AF46" s="834">
        <f t="shared" si="3"/>
        <v>1</v>
      </c>
      <c r="AG46" s="834">
        <f t="shared" si="3"/>
        <v>1</v>
      </c>
      <c r="AH46" s="834">
        <f t="shared" si="3"/>
        <v>1</v>
      </c>
    </row>
    <row r="47" spans="2:71">
      <c r="B47" s="876"/>
      <c r="C47" s="876"/>
      <c r="D47" s="876"/>
      <c r="E47" s="734"/>
      <c r="F47" s="732" t="s">
        <v>88</v>
      </c>
      <c r="G47" s="928">
        <f>+'(4)MantenimientoyCambiodeconex'!G45*1.12</f>
        <v>1.1973427200000002</v>
      </c>
      <c r="H47" s="928">
        <f>+'(4)MantenimientoyCambiodeconex'!H45*1.12</f>
        <v>1.0734796800000002</v>
      </c>
      <c r="I47" s="928">
        <f>+'(4)MantenimientoyCambiodeconex'!I45*1.12</f>
        <v>1.2661555200000001</v>
      </c>
      <c r="J47" s="928">
        <f>+'(4)MantenimientoyCambiodeconex'!J45*1.12</f>
        <v>1.1422924800000001</v>
      </c>
      <c r="K47" s="928">
        <f>+'(4)MantenimientoyCambiodeconex'!K45*1.12</f>
        <v>1.4863564800000002</v>
      </c>
      <c r="L47" s="928">
        <f>+'(4)MantenimientoyCambiodeconex'!L45*1.12</f>
        <v>1.3624934399999999</v>
      </c>
      <c r="M47" s="928">
        <f>+'(4)MantenimientoyCambiodeconex'!M45*1.12</f>
        <v>1.5551692799999999</v>
      </c>
      <c r="N47" s="928">
        <f>+'(4)MantenimientoyCambiodeconex'!N45*1.12</f>
        <v>1.4313062400000001</v>
      </c>
      <c r="O47" s="837"/>
      <c r="P47" s="837"/>
      <c r="R47" s="834">
        <f>+G47/'(4)MantenimientoyCambiodeconex'!G45</f>
        <v>1.1200000000000001</v>
      </c>
      <c r="S47" s="834">
        <f>+H47/'(4)MantenimientoyCambiodeconex'!H45</f>
        <v>1.1200000000000001</v>
      </c>
      <c r="T47" s="834">
        <f>+I47/'(4)MantenimientoyCambiodeconex'!I45</f>
        <v>1.1200000000000001</v>
      </c>
      <c r="U47" s="834">
        <f>+J47/'(4)MantenimientoyCambiodeconex'!J45</f>
        <v>1.1200000000000001</v>
      </c>
      <c r="V47" s="834">
        <f>+K47/'(4)MantenimientoyCambiodeconex'!K45</f>
        <v>1.1200000000000001</v>
      </c>
      <c r="W47" s="834">
        <f>+L47/'(4)MantenimientoyCambiodeconex'!L45</f>
        <v>1.1200000000000001</v>
      </c>
      <c r="X47" s="834">
        <f>+M47/'(4)MantenimientoyCambiodeconex'!M45</f>
        <v>1.1200000000000001</v>
      </c>
      <c r="Y47" s="834">
        <f>+N47/'(4)MantenimientoyCambiodeconex'!N45</f>
        <v>1.1200000000000001</v>
      </c>
      <c r="AA47" s="834">
        <f t="shared" si="4"/>
        <v>1</v>
      </c>
      <c r="AB47" s="834">
        <f t="shared" si="3"/>
        <v>1</v>
      </c>
      <c r="AC47" s="834">
        <f t="shared" si="3"/>
        <v>1</v>
      </c>
      <c r="AD47" s="834">
        <f t="shared" si="3"/>
        <v>1</v>
      </c>
      <c r="AE47" s="834">
        <f t="shared" si="3"/>
        <v>1</v>
      </c>
      <c r="AF47" s="834">
        <f t="shared" si="3"/>
        <v>1</v>
      </c>
      <c r="AG47" s="834">
        <f t="shared" si="3"/>
        <v>1</v>
      </c>
      <c r="AH47" s="834">
        <f t="shared" si="3"/>
        <v>1</v>
      </c>
    </row>
    <row r="48" spans="2:71">
      <c r="B48" s="712" t="s">
        <v>18</v>
      </c>
      <c r="C48" s="712" t="s">
        <v>16</v>
      </c>
      <c r="D48" s="735" t="s">
        <v>17</v>
      </c>
      <c r="E48" s="736" t="s">
        <v>19</v>
      </c>
      <c r="F48" s="735" t="s">
        <v>60</v>
      </c>
      <c r="G48" s="928">
        <f>+'(4)MantenimientoyCambiodeconex'!G46*1.12</f>
        <v>1.4313062400000001</v>
      </c>
      <c r="H48" s="928">
        <f>+'(4)MantenimientoyCambiodeconex'!H46*1.12</f>
        <v>1.3624934399999999</v>
      </c>
      <c r="I48" s="928">
        <f>+'(4)MantenimientoyCambiodeconex'!I46*1.12</f>
        <v>1.4313062400000001</v>
      </c>
      <c r="J48" s="928">
        <f>+'(4)MantenimientoyCambiodeconex'!J46*1.12</f>
        <v>1.3624934399999999</v>
      </c>
      <c r="K48" s="928">
        <f>+'(4)MantenimientoyCambiodeconex'!K46*1.12</f>
        <v>1.5964569599999998</v>
      </c>
      <c r="L48" s="928">
        <f>+'(4)MantenimientoyCambiodeconex'!L46*1.12</f>
        <v>1.5138816000000002</v>
      </c>
      <c r="M48" s="928">
        <f>+'(4)MantenimientoyCambiodeconex'!M46*1.12</f>
        <v>1.5964569599999998</v>
      </c>
      <c r="N48" s="928">
        <f>+'(4)MantenimientoyCambiodeconex'!N46*1.12</f>
        <v>1.5138816000000002</v>
      </c>
      <c r="O48" s="837"/>
      <c r="P48" s="837"/>
      <c r="R48" s="834">
        <f>+G48/'(4)MantenimientoyCambiodeconex'!G46</f>
        <v>1.1200000000000001</v>
      </c>
      <c r="S48" s="834">
        <f>+H48/'(4)MantenimientoyCambiodeconex'!H46</f>
        <v>1.1200000000000001</v>
      </c>
      <c r="T48" s="834">
        <f>+I48/'(4)MantenimientoyCambiodeconex'!I46</f>
        <v>1.1200000000000001</v>
      </c>
      <c r="U48" s="834">
        <f>+J48/'(4)MantenimientoyCambiodeconex'!J46</f>
        <v>1.1200000000000001</v>
      </c>
      <c r="V48" s="834">
        <f>+K48/'(4)MantenimientoyCambiodeconex'!K46</f>
        <v>1.1200000000000001</v>
      </c>
      <c r="W48" s="834">
        <f>+L48/'(4)MantenimientoyCambiodeconex'!L46</f>
        <v>1.1200000000000001</v>
      </c>
      <c r="X48" s="834">
        <f>+M48/'(4)MantenimientoyCambiodeconex'!M46</f>
        <v>1.1200000000000001</v>
      </c>
      <c r="Y48" s="834">
        <f>+N48/'(4)MantenimientoyCambiodeconex'!N46</f>
        <v>1.1200000000000001</v>
      </c>
      <c r="AA48" s="834">
        <f t="shared" si="4"/>
        <v>1</v>
      </c>
      <c r="AB48" s="834">
        <f t="shared" si="3"/>
        <v>1</v>
      </c>
      <c r="AC48" s="834">
        <f t="shared" si="3"/>
        <v>1</v>
      </c>
      <c r="AD48" s="834">
        <f t="shared" si="3"/>
        <v>1</v>
      </c>
      <c r="AE48" s="834">
        <f t="shared" si="3"/>
        <v>1</v>
      </c>
      <c r="AF48" s="834">
        <f t="shared" si="3"/>
        <v>1</v>
      </c>
      <c r="AG48" s="834">
        <f t="shared" si="3"/>
        <v>1</v>
      </c>
      <c r="AH48" s="834">
        <f t="shared" si="3"/>
        <v>1</v>
      </c>
    </row>
    <row r="49" spans="2:38">
      <c r="B49" s="719"/>
      <c r="C49" s="719"/>
      <c r="D49" s="735" t="s">
        <v>21</v>
      </c>
      <c r="E49" s="738" t="s">
        <v>22</v>
      </c>
      <c r="F49" s="735" t="s">
        <v>60</v>
      </c>
      <c r="G49" s="928">
        <f>+'(4)MantenimientoyCambiodeconex'!G47*1.12</f>
        <v>1.4313062400000001</v>
      </c>
      <c r="H49" s="928">
        <f>+'(4)MantenimientoyCambiodeconex'!H47*1.12</f>
        <v>1.3624934399999999</v>
      </c>
      <c r="I49" s="928">
        <f>+'(4)MantenimientoyCambiodeconex'!I47*1.12</f>
        <v>1.4313062400000001</v>
      </c>
      <c r="J49" s="928">
        <f>+'(4)MantenimientoyCambiodeconex'!J47*1.12</f>
        <v>1.3624934399999999</v>
      </c>
      <c r="K49" s="928">
        <f>+'(4)MantenimientoyCambiodeconex'!K47*1.12</f>
        <v>1.5964569599999998</v>
      </c>
      <c r="L49" s="928">
        <f>+'(4)MantenimientoyCambiodeconex'!L47*1.12</f>
        <v>1.5138816000000002</v>
      </c>
      <c r="M49" s="928">
        <f>+'(4)MantenimientoyCambiodeconex'!M47*1.12</f>
        <v>1.5964569599999998</v>
      </c>
      <c r="N49" s="928">
        <f>+'(4)MantenimientoyCambiodeconex'!N47*1.12</f>
        <v>1.5138816000000002</v>
      </c>
      <c r="O49" s="837"/>
      <c r="P49" s="837"/>
      <c r="R49" s="834">
        <f>+G49/'(4)MantenimientoyCambiodeconex'!G47</f>
        <v>1.1200000000000001</v>
      </c>
      <c r="S49" s="834">
        <f>+H49/'(4)MantenimientoyCambiodeconex'!H47</f>
        <v>1.1200000000000001</v>
      </c>
      <c r="T49" s="834">
        <f>+I49/'(4)MantenimientoyCambiodeconex'!I47</f>
        <v>1.1200000000000001</v>
      </c>
      <c r="U49" s="834">
        <f>+J49/'(4)MantenimientoyCambiodeconex'!J47</f>
        <v>1.1200000000000001</v>
      </c>
      <c r="V49" s="834">
        <f>+K49/'(4)MantenimientoyCambiodeconex'!K47</f>
        <v>1.1200000000000001</v>
      </c>
      <c r="W49" s="834">
        <f>+L49/'(4)MantenimientoyCambiodeconex'!L47</f>
        <v>1.1200000000000001</v>
      </c>
      <c r="X49" s="834">
        <f>+M49/'(4)MantenimientoyCambiodeconex'!M47</f>
        <v>1.1200000000000001</v>
      </c>
      <c r="Y49" s="834">
        <f>+N49/'(4)MantenimientoyCambiodeconex'!N47</f>
        <v>1.1200000000000001</v>
      </c>
      <c r="AA49" s="834">
        <f t="shared" si="4"/>
        <v>1</v>
      </c>
      <c r="AB49" s="834">
        <f t="shared" si="3"/>
        <v>1</v>
      </c>
      <c r="AC49" s="834">
        <f t="shared" si="3"/>
        <v>1</v>
      </c>
      <c r="AD49" s="834">
        <f t="shared" si="3"/>
        <v>1</v>
      </c>
      <c r="AE49" s="834">
        <f t="shared" si="3"/>
        <v>1</v>
      </c>
      <c r="AF49" s="834">
        <f t="shared" si="3"/>
        <v>1</v>
      </c>
      <c r="AG49" s="834">
        <f t="shared" si="3"/>
        <v>1</v>
      </c>
      <c r="AH49" s="834">
        <f t="shared" si="3"/>
        <v>1</v>
      </c>
      <c r="AI49" s="860">
        <f>+SUM(AA44:AH49)</f>
        <v>48</v>
      </c>
    </row>
    <row r="50" spans="2:38">
      <c r="B50" s="837" t="s">
        <v>281</v>
      </c>
      <c r="C50" s="837"/>
      <c r="D50" s="837"/>
      <c r="E50" s="837"/>
      <c r="F50" s="837"/>
      <c r="G50" s="837"/>
      <c r="H50" s="742"/>
      <c r="I50" s="837"/>
      <c r="J50" s="837"/>
      <c r="K50" s="837"/>
      <c r="L50" s="837"/>
      <c r="M50" s="837"/>
      <c r="N50" s="837"/>
      <c r="O50" s="837"/>
      <c r="P50" s="837"/>
    </row>
    <row r="51" spans="2:38">
      <c r="B51" s="837" t="s">
        <v>284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38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38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38"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38"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</row>
    <row r="56" spans="2:38" ht="15.75">
      <c r="B56" s="740" t="s">
        <v>416</v>
      </c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</row>
    <row r="57" spans="2:38">
      <c r="B57" s="837"/>
      <c r="C57" s="837"/>
      <c r="D57" s="742"/>
      <c r="E57" s="742"/>
      <c r="F57" s="742"/>
      <c r="G57" s="742"/>
      <c r="H57" s="742"/>
      <c r="I57" s="1061" t="s">
        <v>307</v>
      </c>
      <c r="J57" s="1062"/>
      <c r="K57" s="1061" t="s">
        <v>308</v>
      </c>
      <c r="L57" s="1062"/>
      <c r="M57" s="1061" t="s">
        <v>309</v>
      </c>
      <c r="N57" s="1062"/>
      <c r="O57" s="1061" t="s">
        <v>310</v>
      </c>
      <c r="P57" s="1062"/>
    </row>
    <row r="58" spans="2:38">
      <c r="B58" s="707" t="s">
        <v>6</v>
      </c>
      <c r="C58" s="708" t="s">
        <v>3</v>
      </c>
      <c r="D58" s="707" t="s">
        <v>4</v>
      </c>
      <c r="E58" s="707" t="s">
        <v>7</v>
      </c>
      <c r="F58" s="707" t="s">
        <v>49</v>
      </c>
      <c r="G58" s="707" t="s">
        <v>1</v>
      </c>
      <c r="H58" s="707" t="s">
        <v>2</v>
      </c>
      <c r="I58" s="707" t="s">
        <v>1</v>
      </c>
      <c r="J58" s="707" t="s">
        <v>2</v>
      </c>
      <c r="K58" s="707" t="s">
        <v>1</v>
      </c>
      <c r="L58" s="707" t="s">
        <v>2</v>
      </c>
      <c r="M58" s="707" t="s">
        <v>1</v>
      </c>
      <c r="N58" s="707" t="s">
        <v>2</v>
      </c>
      <c r="O58" s="707" t="s">
        <v>1</v>
      </c>
      <c r="P58" s="707" t="s">
        <v>2</v>
      </c>
    </row>
    <row r="59" spans="2:38">
      <c r="B59" s="709"/>
      <c r="C59" s="710"/>
      <c r="D59" s="709"/>
      <c r="E59" s="709" t="s">
        <v>86</v>
      </c>
      <c r="F59" s="709" t="s">
        <v>304</v>
      </c>
      <c r="G59" s="711" t="s">
        <v>280</v>
      </c>
      <c r="H59" s="709" t="s">
        <v>285</v>
      </c>
      <c r="I59" s="711" t="s">
        <v>280</v>
      </c>
      <c r="J59" s="711" t="s">
        <v>274</v>
      </c>
      <c r="K59" s="711" t="s">
        <v>280</v>
      </c>
      <c r="L59" s="711" t="s">
        <v>274</v>
      </c>
      <c r="M59" s="711" t="s">
        <v>280</v>
      </c>
      <c r="N59" s="711" t="s">
        <v>274</v>
      </c>
      <c r="O59" s="711" t="s">
        <v>280</v>
      </c>
      <c r="P59" s="711" t="s">
        <v>274</v>
      </c>
    </row>
    <row r="60" spans="2:38">
      <c r="B60" s="712" t="s">
        <v>18</v>
      </c>
      <c r="C60" s="722" t="s">
        <v>16</v>
      </c>
      <c r="D60" s="712" t="s">
        <v>17</v>
      </c>
      <c r="E60" s="713" t="s">
        <v>19</v>
      </c>
      <c r="F60" s="714" t="s">
        <v>63</v>
      </c>
      <c r="G60" s="929">
        <f>+'(4)MantenimientoyCambiodeconex'!G58*1.12</f>
        <v>3.0002380799999999</v>
      </c>
      <c r="H60" s="929">
        <f>+'(4)MantenimientoyCambiodeconex'!H58*1.12</f>
        <v>2.91766272</v>
      </c>
      <c r="I60" s="930"/>
      <c r="J60" s="930"/>
      <c r="K60" s="930"/>
      <c r="L60" s="930"/>
      <c r="M60" s="930"/>
      <c r="N60" s="930"/>
      <c r="O60" s="930"/>
      <c r="P60" s="930"/>
      <c r="R60" s="834">
        <f>+G60/'(4)MantenimientoyCambiodeconex'!G58</f>
        <v>1.1200000000000001</v>
      </c>
      <c r="S60" s="834">
        <f>+H60/'(4)MantenimientoyCambiodeconex'!H58</f>
        <v>1.1200000000000001</v>
      </c>
      <c r="T60" s="834" t="e">
        <f>+I60/'(4)MantenimientoyCambiodeconex'!I58</f>
        <v>#DIV/0!</v>
      </c>
      <c r="U60" s="834" t="e">
        <f>+J60/'(4)MantenimientoyCambiodeconex'!J58</f>
        <v>#DIV/0!</v>
      </c>
      <c r="V60" s="834" t="e">
        <f>+K60/'(4)MantenimientoyCambiodeconex'!K58</f>
        <v>#DIV/0!</v>
      </c>
      <c r="W60" s="834" t="e">
        <f>+L60/'(4)MantenimientoyCambiodeconex'!L58</f>
        <v>#DIV/0!</v>
      </c>
      <c r="X60" s="834" t="e">
        <f>+M60/'(4)MantenimientoyCambiodeconex'!M58</f>
        <v>#DIV/0!</v>
      </c>
      <c r="Y60" s="834" t="e">
        <f>+N60/'(4)MantenimientoyCambiodeconex'!N58</f>
        <v>#DIV/0!</v>
      </c>
      <c r="Z60" s="834" t="e">
        <f>+O60/'(4)MantenimientoyCambiodeconex'!O58</f>
        <v>#DIV/0!</v>
      </c>
      <c r="AA60" s="834" t="e">
        <f>+P60/'(4)MantenimientoyCambiodeconex'!P58</f>
        <v>#DIV/0!</v>
      </c>
      <c r="AC60" s="834">
        <f>+IF(R60=G60,0,1)</f>
        <v>1</v>
      </c>
      <c r="AD60" s="834">
        <f t="shared" ref="AD60:AL72" si="5">+IF(S60=H60,0,1)</f>
        <v>1</v>
      </c>
      <c r="AE60" s="834" t="e">
        <f t="shared" si="5"/>
        <v>#DIV/0!</v>
      </c>
      <c r="AF60" s="834" t="e">
        <f t="shared" si="5"/>
        <v>#DIV/0!</v>
      </c>
      <c r="AG60" s="834" t="e">
        <f t="shared" si="5"/>
        <v>#DIV/0!</v>
      </c>
      <c r="AH60" s="834" t="e">
        <f t="shared" si="5"/>
        <v>#DIV/0!</v>
      </c>
      <c r="AI60" s="834" t="e">
        <f t="shared" si="5"/>
        <v>#DIV/0!</v>
      </c>
      <c r="AJ60" s="834" t="e">
        <f t="shared" si="5"/>
        <v>#DIV/0!</v>
      </c>
      <c r="AK60" s="834" t="e">
        <f t="shared" si="5"/>
        <v>#DIV/0!</v>
      </c>
      <c r="AL60" s="834" t="e">
        <f t="shared" si="5"/>
        <v>#DIV/0!</v>
      </c>
    </row>
    <row r="61" spans="2:38">
      <c r="B61" s="715"/>
      <c r="C61" s="716"/>
      <c r="D61" s="715"/>
      <c r="E61" s="717"/>
      <c r="F61" s="714" t="s">
        <v>60</v>
      </c>
      <c r="G61" s="929"/>
      <c r="H61" s="929"/>
      <c r="I61" s="929">
        <f>+'(4)MantenimientoyCambiodeconex'!I59*1.12</f>
        <v>1.4313062400000001</v>
      </c>
      <c r="J61" s="929">
        <f>+'(4)MantenimientoyCambiodeconex'!J59*1.12</f>
        <v>1.3624934399999999</v>
      </c>
      <c r="K61" s="929">
        <f>+'(4)MantenimientoyCambiodeconex'!K59*1.12</f>
        <v>1.4313062400000001</v>
      </c>
      <c r="L61" s="929">
        <f>+'(4)MantenimientoyCambiodeconex'!L59*1.12</f>
        <v>1.3624934399999999</v>
      </c>
      <c r="M61" s="929">
        <f>+'(4)MantenimientoyCambiodeconex'!M59*1.12</f>
        <v>1.5964569599999998</v>
      </c>
      <c r="N61" s="929">
        <f>+'(4)MantenimientoyCambiodeconex'!N59*1.12</f>
        <v>1.5138816000000002</v>
      </c>
      <c r="O61" s="929">
        <f>+'(4)MantenimientoyCambiodeconex'!O59*1.12</f>
        <v>1.5964569599999998</v>
      </c>
      <c r="P61" s="929">
        <f>+'(4)MantenimientoyCambiodeconex'!P59*1.12</f>
        <v>1.5138816000000002</v>
      </c>
      <c r="R61" s="834" t="e">
        <f>+G61/'(4)MantenimientoyCambiodeconex'!G59</f>
        <v>#DIV/0!</v>
      </c>
      <c r="S61" s="834" t="e">
        <f>+H61/'(4)MantenimientoyCambiodeconex'!H59</f>
        <v>#DIV/0!</v>
      </c>
      <c r="T61" s="834">
        <f>+I61/'(4)MantenimientoyCambiodeconex'!I59</f>
        <v>1.1200000000000001</v>
      </c>
      <c r="U61" s="834">
        <f>+J61/'(4)MantenimientoyCambiodeconex'!J59</f>
        <v>1.1200000000000001</v>
      </c>
      <c r="V61" s="834">
        <f>+K61/'(4)MantenimientoyCambiodeconex'!K59</f>
        <v>1.1200000000000001</v>
      </c>
      <c r="W61" s="834">
        <f>+L61/'(4)MantenimientoyCambiodeconex'!L59</f>
        <v>1.1200000000000001</v>
      </c>
      <c r="X61" s="834">
        <f>+M61/'(4)MantenimientoyCambiodeconex'!M59</f>
        <v>1.1200000000000001</v>
      </c>
      <c r="Y61" s="834">
        <f>+N61/'(4)MantenimientoyCambiodeconex'!N59</f>
        <v>1.1200000000000001</v>
      </c>
      <c r="Z61" s="834">
        <f>+O61/'(4)MantenimientoyCambiodeconex'!O59</f>
        <v>1.1200000000000001</v>
      </c>
      <c r="AA61" s="834">
        <f>+P61/'(4)MantenimientoyCambiodeconex'!P59</f>
        <v>1.1200000000000001</v>
      </c>
      <c r="AC61" s="834" t="e">
        <f t="shared" ref="AC61:AC72" si="6">+IF(R61=G61,0,1)</f>
        <v>#DIV/0!</v>
      </c>
      <c r="AD61" s="834" t="e">
        <f t="shared" si="5"/>
        <v>#DIV/0!</v>
      </c>
      <c r="AE61" s="834">
        <f t="shared" si="5"/>
        <v>1</v>
      </c>
      <c r="AF61" s="834">
        <f t="shared" si="5"/>
        <v>1</v>
      </c>
      <c r="AG61" s="834">
        <f t="shared" si="5"/>
        <v>1</v>
      </c>
      <c r="AH61" s="834">
        <f t="shared" si="5"/>
        <v>1</v>
      </c>
      <c r="AI61" s="834">
        <f t="shared" si="5"/>
        <v>1</v>
      </c>
      <c r="AJ61" s="834">
        <f t="shared" si="5"/>
        <v>1</v>
      </c>
      <c r="AK61" s="834">
        <f t="shared" si="5"/>
        <v>1</v>
      </c>
      <c r="AL61" s="834">
        <f t="shared" si="5"/>
        <v>1</v>
      </c>
    </row>
    <row r="62" spans="2:38">
      <c r="B62" s="715"/>
      <c r="C62" s="716"/>
      <c r="D62" s="715"/>
      <c r="E62" s="717"/>
      <c r="F62" s="714" t="s">
        <v>56</v>
      </c>
      <c r="G62" s="929">
        <f>+'(4)MantenimientoyCambiodeconex'!G60*1.12</f>
        <v>0.7431782400000001</v>
      </c>
      <c r="H62" s="929">
        <f>+'(4)MantenimientoyCambiodeconex'!H60*1.12</f>
        <v>0.66060288</v>
      </c>
      <c r="I62" s="930"/>
      <c r="J62" s="930"/>
      <c r="K62" s="930"/>
      <c r="L62" s="930"/>
      <c r="M62" s="930"/>
      <c r="N62" s="930"/>
      <c r="O62" s="930"/>
      <c r="P62" s="930"/>
      <c r="R62" s="834">
        <f>+G62/'(4)MantenimientoyCambiodeconex'!G60</f>
        <v>1.1200000000000001</v>
      </c>
      <c r="S62" s="834">
        <f>+H62/'(4)MantenimientoyCambiodeconex'!H60</f>
        <v>1.1200000000000001</v>
      </c>
      <c r="T62" s="834" t="e">
        <f>+I62/'(4)MantenimientoyCambiodeconex'!I60</f>
        <v>#DIV/0!</v>
      </c>
      <c r="U62" s="834" t="e">
        <f>+J62/'(4)MantenimientoyCambiodeconex'!J60</f>
        <v>#DIV/0!</v>
      </c>
      <c r="V62" s="834" t="e">
        <f>+K62/'(4)MantenimientoyCambiodeconex'!K60</f>
        <v>#DIV/0!</v>
      </c>
      <c r="W62" s="834" t="e">
        <f>+L62/'(4)MantenimientoyCambiodeconex'!L60</f>
        <v>#DIV/0!</v>
      </c>
      <c r="X62" s="834" t="e">
        <f>+M62/'(4)MantenimientoyCambiodeconex'!M60</f>
        <v>#DIV/0!</v>
      </c>
      <c r="Y62" s="834" t="e">
        <f>+N62/'(4)MantenimientoyCambiodeconex'!N60</f>
        <v>#DIV/0!</v>
      </c>
      <c r="Z62" s="834" t="e">
        <f>+O62/'(4)MantenimientoyCambiodeconex'!O60</f>
        <v>#DIV/0!</v>
      </c>
      <c r="AA62" s="834" t="e">
        <f>+P62/'(4)MantenimientoyCambiodeconex'!P60</f>
        <v>#DIV/0!</v>
      </c>
      <c r="AC62" s="834">
        <f t="shared" si="6"/>
        <v>1</v>
      </c>
      <c r="AD62" s="834">
        <f t="shared" si="5"/>
        <v>1</v>
      </c>
      <c r="AE62" s="834" t="e">
        <f t="shared" si="5"/>
        <v>#DIV/0!</v>
      </c>
      <c r="AF62" s="834" t="e">
        <f t="shared" si="5"/>
        <v>#DIV/0!</v>
      </c>
      <c r="AG62" s="834" t="e">
        <f t="shared" si="5"/>
        <v>#DIV/0!</v>
      </c>
      <c r="AH62" s="834" t="e">
        <f t="shared" si="5"/>
        <v>#DIV/0!</v>
      </c>
      <c r="AI62" s="834" t="e">
        <f t="shared" si="5"/>
        <v>#DIV/0!</v>
      </c>
      <c r="AJ62" s="834" t="e">
        <f t="shared" si="5"/>
        <v>#DIV/0!</v>
      </c>
      <c r="AK62" s="834" t="e">
        <f t="shared" si="5"/>
        <v>#DIV/0!</v>
      </c>
      <c r="AL62" s="834" t="e">
        <f t="shared" si="5"/>
        <v>#DIV/0!</v>
      </c>
    </row>
    <row r="63" spans="2:38">
      <c r="B63" s="715"/>
      <c r="C63" s="716"/>
      <c r="D63" s="715"/>
      <c r="E63" s="717"/>
      <c r="F63" s="714" t="s">
        <v>272</v>
      </c>
      <c r="G63" s="929">
        <f>+'(4)MantenimientoyCambiodeconex'!G61*1.12</f>
        <v>3.4544025599999997</v>
      </c>
      <c r="H63" s="929">
        <f>+'(4)MantenimientoyCambiodeconex'!H61*1.12</f>
        <v>3.3855897600000002</v>
      </c>
      <c r="I63" s="930"/>
      <c r="J63" s="930"/>
      <c r="K63" s="930"/>
      <c r="L63" s="930"/>
      <c r="M63" s="930"/>
      <c r="N63" s="930"/>
      <c r="O63" s="930"/>
      <c r="P63" s="930"/>
      <c r="R63" s="834">
        <f>+G63/'(4)MantenimientoyCambiodeconex'!G61</f>
        <v>1.1200000000000001</v>
      </c>
      <c r="S63" s="834">
        <f>+H63/'(4)MantenimientoyCambiodeconex'!H61</f>
        <v>1.1200000000000001</v>
      </c>
      <c r="T63" s="834" t="e">
        <f>+I63/'(4)MantenimientoyCambiodeconex'!I61</f>
        <v>#DIV/0!</v>
      </c>
      <c r="U63" s="834" t="e">
        <f>+J63/'(4)MantenimientoyCambiodeconex'!J61</f>
        <v>#DIV/0!</v>
      </c>
      <c r="V63" s="834" t="e">
        <f>+K63/'(4)MantenimientoyCambiodeconex'!K61</f>
        <v>#DIV/0!</v>
      </c>
      <c r="W63" s="834" t="e">
        <f>+L63/'(4)MantenimientoyCambiodeconex'!L61</f>
        <v>#DIV/0!</v>
      </c>
      <c r="X63" s="834" t="e">
        <f>+M63/'(4)MantenimientoyCambiodeconex'!M61</f>
        <v>#DIV/0!</v>
      </c>
      <c r="Y63" s="834" t="e">
        <f>+N63/'(4)MantenimientoyCambiodeconex'!N61</f>
        <v>#DIV/0!</v>
      </c>
      <c r="Z63" s="834" t="e">
        <f>+O63/'(4)MantenimientoyCambiodeconex'!O61</f>
        <v>#DIV/0!</v>
      </c>
      <c r="AA63" s="834" t="e">
        <f>+P63/'(4)MantenimientoyCambiodeconex'!P61</f>
        <v>#DIV/0!</v>
      </c>
      <c r="AC63" s="834">
        <f t="shared" si="6"/>
        <v>1</v>
      </c>
      <c r="AD63" s="834">
        <f t="shared" si="5"/>
        <v>1</v>
      </c>
      <c r="AE63" s="834" t="e">
        <f t="shared" si="5"/>
        <v>#DIV/0!</v>
      </c>
      <c r="AF63" s="834" t="e">
        <f t="shared" si="5"/>
        <v>#DIV/0!</v>
      </c>
      <c r="AG63" s="834" t="e">
        <f t="shared" si="5"/>
        <v>#DIV/0!</v>
      </c>
      <c r="AH63" s="834" t="e">
        <f t="shared" si="5"/>
        <v>#DIV/0!</v>
      </c>
      <c r="AI63" s="834" t="e">
        <f t="shared" si="5"/>
        <v>#DIV/0!</v>
      </c>
      <c r="AJ63" s="834" t="e">
        <f t="shared" si="5"/>
        <v>#DIV/0!</v>
      </c>
      <c r="AK63" s="834" t="e">
        <f t="shared" si="5"/>
        <v>#DIV/0!</v>
      </c>
      <c r="AL63" s="834" t="e">
        <f t="shared" si="5"/>
        <v>#DIV/0!</v>
      </c>
    </row>
    <row r="64" spans="2:38">
      <c r="B64" s="715"/>
      <c r="C64" s="716"/>
      <c r="D64" s="856" t="s">
        <v>21</v>
      </c>
      <c r="E64" s="814" t="s">
        <v>22</v>
      </c>
      <c r="F64" s="714" t="s">
        <v>63</v>
      </c>
      <c r="G64" s="929">
        <f>+'(4)MantenimientoyCambiodeconex'!G62*1.12</f>
        <v>3.0002380799999999</v>
      </c>
      <c r="H64" s="929">
        <f>+'(4)MantenimientoyCambiodeconex'!H62*1.12</f>
        <v>2.91766272</v>
      </c>
      <c r="I64" s="930"/>
      <c r="J64" s="930"/>
      <c r="K64" s="930"/>
      <c r="L64" s="930"/>
      <c r="M64" s="930"/>
      <c r="N64" s="930"/>
      <c r="O64" s="930"/>
      <c r="P64" s="930"/>
      <c r="R64" s="834">
        <f>+G64/'(4)MantenimientoyCambiodeconex'!G62</f>
        <v>1.1200000000000001</v>
      </c>
      <c r="S64" s="834">
        <f>+H64/'(4)MantenimientoyCambiodeconex'!H62</f>
        <v>1.1200000000000001</v>
      </c>
      <c r="T64" s="834" t="e">
        <f>+I64/'(4)MantenimientoyCambiodeconex'!I62</f>
        <v>#DIV/0!</v>
      </c>
      <c r="U64" s="834" t="e">
        <f>+J64/'(4)MantenimientoyCambiodeconex'!J62</f>
        <v>#DIV/0!</v>
      </c>
      <c r="V64" s="834" t="e">
        <f>+K64/'(4)MantenimientoyCambiodeconex'!K62</f>
        <v>#DIV/0!</v>
      </c>
      <c r="W64" s="834" t="e">
        <f>+L64/'(4)MantenimientoyCambiodeconex'!L62</f>
        <v>#DIV/0!</v>
      </c>
      <c r="X64" s="834" t="e">
        <f>+M64/'(4)MantenimientoyCambiodeconex'!M62</f>
        <v>#DIV/0!</v>
      </c>
      <c r="Y64" s="834" t="e">
        <f>+N64/'(4)MantenimientoyCambiodeconex'!N62</f>
        <v>#DIV/0!</v>
      </c>
      <c r="Z64" s="834" t="e">
        <f>+O64/'(4)MantenimientoyCambiodeconex'!O62</f>
        <v>#DIV/0!</v>
      </c>
      <c r="AA64" s="834" t="e">
        <f>+P64/'(4)MantenimientoyCambiodeconex'!P62</f>
        <v>#DIV/0!</v>
      </c>
      <c r="AC64" s="834">
        <f t="shared" si="6"/>
        <v>1</v>
      </c>
      <c r="AD64" s="834">
        <f t="shared" si="5"/>
        <v>1</v>
      </c>
      <c r="AE64" s="834" t="e">
        <f t="shared" si="5"/>
        <v>#DIV/0!</v>
      </c>
      <c r="AF64" s="834" t="e">
        <f t="shared" si="5"/>
        <v>#DIV/0!</v>
      </c>
      <c r="AG64" s="834" t="e">
        <f t="shared" si="5"/>
        <v>#DIV/0!</v>
      </c>
      <c r="AH64" s="834" t="e">
        <f t="shared" si="5"/>
        <v>#DIV/0!</v>
      </c>
      <c r="AI64" s="834" t="e">
        <f t="shared" si="5"/>
        <v>#DIV/0!</v>
      </c>
      <c r="AJ64" s="834" t="e">
        <f t="shared" si="5"/>
        <v>#DIV/0!</v>
      </c>
      <c r="AK64" s="834" t="e">
        <f t="shared" si="5"/>
        <v>#DIV/0!</v>
      </c>
      <c r="AL64" s="834" t="e">
        <f t="shared" si="5"/>
        <v>#DIV/0!</v>
      </c>
    </row>
    <row r="65" spans="2:39">
      <c r="B65" s="715"/>
      <c r="C65" s="716"/>
      <c r="D65" s="715"/>
      <c r="E65" s="717"/>
      <c r="F65" s="714" t="s">
        <v>60</v>
      </c>
      <c r="G65" s="929"/>
      <c r="H65" s="929"/>
      <c r="I65" s="929">
        <f>+'(4)MantenimientoyCambiodeconex'!I63*1.12</f>
        <v>1.4313062400000001</v>
      </c>
      <c r="J65" s="929">
        <f>+'(4)MantenimientoyCambiodeconex'!J63*1.12</f>
        <v>1.3624934399999999</v>
      </c>
      <c r="K65" s="929">
        <f>+'(4)MantenimientoyCambiodeconex'!K63*1.12</f>
        <v>1.4313062400000001</v>
      </c>
      <c r="L65" s="929">
        <f>+'(4)MantenimientoyCambiodeconex'!L63*1.12</f>
        <v>1.3624934399999999</v>
      </c>
      <c r="M65" s="929">
        <f>+'(4)MantenimientoyCambiodeconex'!M63*1.12</f>
        <v>1.5964569599999998</v>
      </c>
      <c r="N65" s="929">
        <f>+'(4)MantenimientoyCambiodeconex'!N63*1.12</f>
        <v>1.5138816000000002</v>
      </c>
      <c r="O65" s="929">
        <f>+'(4)MantenimientoyCambiodeconex'!O63*1.12</f>
        <v>1.5964569599999998</v>
      </c>
      <c r="P65" s="929">
        <f>+'(4)MantenimientoyCambiodeconex'!P63*1.12</f>
        <v>1.5138816000000002</v>
      </c>
      <c r="R65" s="834" t="e">
        <f>+G65/'(4)MantenimientoyCambiodeconex'!G63</f>
        <v>#DIV/0!</v>
      </c>
      <c r="S65" s="834" t="e">
        <f>+H65/'(4)MantenimientoyCambiodeconex'!H63</f>
        <v>#DIV/0!</v>
      </c>
      <c r="T65" s="834">
        <f>+I65/'(4)MantenimientoyCambiodeconex'!I63</f>
        <v>1.1200000000000001</v>
      </c>
      <c r="U65" s="834">
        <f>+J65/'(4)MantenimientoyCambiodeconex'!J63</f>
        <v>1.1200000000000001</v>
      </c>
      <c r="V65" s="834">
        <f>+K65/'(4)MantenimientoyCambiodeconex'!K63</f>
        <v>1.1200000000000001</v>
      </c>
      <c r="W65" s="834">
        <f>+L65/'(4)MantenimientoyCambiodeconex'!L63</f>
        <v>1.1200000000000001</v>
      </c>
      <c r="X65" s="834">
        <f>+M65/'(4)MantenimientoyCambiodeconex'!M63</f>
        <v>1.1200000000000001</v>
      </c>
      <c r="Y65" s="834">
        <f>+N65/'(4)MantenimientoyCambiodeconex'!N63</f>
        <v>1.1200000000000001</v>
      </c>
      <c r="Z65" s="834">
        <f>+O65/'(4)MantenimientoyCambiodeconex'!O63</f>
        <v>1.1200000000000001</v>
      </c>
      <c r="AA65" s="834">
        <f>+P65/'(4)MantenimientoyCambiodeconex'!P63</f>
        <v>1.1200000000000001</v>
      </c>
      <c r="AC65" s="834" t="e">
        <f t="shared" si="6"/>
        <v>#DIV/0!</v>
      </c>
      <c r="AD65" s="834" t="e">
        <f t="shared" si="5"/>
        <v>#DIV/0!</v>
      </c>
      <c r="AE65" s="834">
        <f t="shared" si="5"/>
        <v>1</v>
      </c>
      <c r="AF65" s="834">
        <f t="shared" si="5"/>
        <v>1</v>
      </c>
      <c r="AG65" s="834">
        <f t="shared" si="5"/>
        <v>1</v>
      </c>
      <c r="AH65" s="834">
        <f t="shared" si="5"/>
        <v>1</v>
      </c>
      <c r="AI65" s="834">
        <f t="shared" si="5"/>
        <v>1</v>
      </c>
      <c r="AJ65" s="834">
        <f t="shared" si="5"/>
        <v>1</v>
      </c>
      <c r="AK65" s="834">
        <f t="shared" si="5"/>
        <v>1</v>
      </c>
      <c r="AL65" s="834">
        <f t="shared" si="5"/>
        <v>1</v>
      </c>
    </row>
    <row r="66" spans="2:39">
      <c r="B66" s="715"/>
      <c r="C66" s="716"/>
      <c r="D66" s="715"/>
      <c r="E66" s="717"/>
      <c r="F66" s="714" t="s">
        <v>56</v>
      </c>
      <c r="G66" s="929">
        <f>+'(4)MantenimientoyCambiodeconex'!G64*1.12</f>
        <v>0.7431782400000001</v>
      </c>
      <c r="H66" s="929">
        <f>+'(4)MantenimientoyCambiodeconex'!H64*1.12</f>
        <v>0.66060288</v>
      </c>
      <c r="I66" s="837"/>
      <c r="J66" s="837"/>
      <c r="K66" s="837"/>
      <c r="L66" s="837"/>
      <c r="M66" s="837"/>
      <c r="N66" s="837"/>
      <c r="O66" s="837"/>
      <c r="P66" s="837"/>
      <c r="R66" s="834">
        <f>+G66/'(4)MantenimientoyCambiodeconex'!G64</f>
        <v>1.1200000000000001</v>
      </c>
      <c r="S66" s="834">
        <f>+H66/'(4)MantenimientoyCambiodeconex'!H64</f>
        <v>1.1200000000000001</v>
      </c>
      <c r="T66" s="834" t="e">
        <f>+I66/'(4)MantenimientoyCambiodeconex'!I64</f>
        <v>#DIV/0!</v>
      </c>
      <c r="U66" s="834" t="e">
        <f>+J66/'(4)MantenimientoyCambiodeconex'!J64</f>
        <v>#DIV/0!</v>
      </c>
      <c r="V66" s="834" t="e">
        <f>+K66/'(4)MantenimientoyCambiodeconex'!K64</f>
        <v>#DIV/0!</v>
      </c>
      <c r="W66" s="834" t="e">
        <f>+L66/'(4)MantenimientoyCambiodeconex'!L64</f>
        <v>#DIV/0!</v>
      </c>
      <c r="X66" s="834" t="e">
        <f>+M66/'(4)MantenimientoyCambiodeconex'!M64</f>
        <v>#DIV/0!</v>
      </c>
      <c r="Y66" s="834" t="e">
        <f>+N66/'(4)MantenimientoyCambiodeconex'!N64</f>
        <v>#DIV/0!</v>
      </c>
      <c r="Z66" s="834" t="e">
        <f>+O66/'(4)MantenimientoyCambiodeconex'!O64</f>
        <v>#DIV/0!</v>
      </c>
      <c r="AA66" s="834" t="e">
        <f>+P66/'(4)MantenimientoyCambiodeconex'!P64</f>
        <v>#DIV/0!</v>
      </c>
      <c r="AC66" s="834">
        <f t="shared" si="6"/>
        <v>1</v>
      </c>
      <c r="AD66" s="834">
        <f t="shared" si="5"/>
        <v>1</v>
      </c>
      <c r="AE66" s="834" t="e">
        <f t="shared" si="5"/>
        <v>#DIV/0!</v>
      </c>
      <c r="AF66" s="834" t="e">
        <f t="shared" si="5"/>
        <v>#DIV/0!</v>
      </c>
      <c r="AG66" s="834" t="e">
        <f t="shared" si="5"/>
        <v>#DIV/0!</v>
      </c>
      <c r="AH66" s="834" t="e">
        <f t="shared" si="5"/>
        <v>#DIV/0!</v>
      </c>
      <c r="AI66" s="834" t="e">
        <f t="shared" si="5"/>
        <v>#DIV/0!</v>
      </c>
      <c r="AJ66" s="834" t="e">
        <f t="shared" si="5"/>
        <v>#DIV/0!</v>
      </c>
      <c r="AK66" s="834" t="e">
        <f t="shared" si="5"/>
        <v>#DIV/0!</v>
      </c>
      <c r="AL66" s="834" t="e">
        <f t="shared" si="5"/>
        <v>#DIV/0!</v>
      </c>
    </row>
    <row r="67" spans="2:39">
      <c r="B67" s="715"/>
      <c r="C67" s="716"/>
      <c r="D67" s="715"/>
      <c r="E67" s="717"/>
      <c r="F67" s="714" t="s">
        <v>272</v>
      </c>
      <c r="G67" s="929">
        <f>+'(4)MantenimientoyCambiodeconex'!G65*1.12</f>
        <v>3.4544025599999997</v>
      </c>
      <c r="H67" s="929">
        <f>+'(4)MantenimientoyCambiodeconex'!H65*1.12</f>
        <v>3.3855897600000002</v>
      </c>
      <c r="I67" s="837"/>
      <c r="J67" s="837"/>
      <c r="K67" s="837"/>
      <c r="L67" s="837"/>
      <c r="M67" s="837"/>
      <c r="N67" s="837"/>
      <c r="O67" s="837"/>
      <c r="P67" s="837"/>
      <c r="R67" s="834">
        <f>+G67/'(4)MantenimientoyCambiodeconex'!G65</f>
        <v>1.1200000000000001</v>
      </c>
      <c r="S67" s="834">
        <f>+H67/'(4)MantenimientoyCambiodeconex'!H65</f>
        <v>1.1200000000000001</v>
      </c>
      <c r="T67" s="834" t="e">
        <f>+I67/'(4)MantenimientoyCambiodeconex'!I65</f>
        <v>#DIV/0!</v>
      </c>
      <c r="U67" s="834" t="e">
        <f>+J67/'(4)MantenimientoyCambiodeconex'!J65</f>
        <v>#DIV/0!</v>
      </c>
      <c r="V67" s="834" t="e">
        <f>+K67/'(4)MantenimientoyCambiodeconex'!K65</f>
        <v>#DIV/0!</v>
      </c>
      <c r="W67" s="834" t="e">
        <f>+L67/'(4)MantenimientoyCambiodeconex'!L65</f>
        <v>#DIV/0!</v>
      </c>
      <c r="X67" s="834" t="e">
        <f>+M67/'(4)MantenimientoyCambiodeconex'!M65</f>
        <v>#DIV/0!</v>
      </c>
      <c r="Y67" s="834" t="e">
        <f>+N67/'(4)MantenimientoyCambiodeconex'!N65</f>
        <v>#DIV/0!</v>
      </c>
      <c r="Z67" s="834" t="e">
        <f>+O67/'(4)MantenimientoyCambiodeconex'!O65</f>
        <v>#DIV/0!</v>
      </c>
      <c r="AA67" s="834" t="e">
        <f>+P67/'(4)MantenimientoyCambiodeconex'!P65</f>
        <v>#DIV/0!</v>
      </c>
      <c r="AC67" s="834">
        <f t="shared" si="6"/>
        <v>1</v>
      </c>
      <c r="AD67" s="834">
        <f t="shared" si="5"/>
        <v>1</v>
      </c>
      <c r="AE67" s="834" t="e">
        <f t="shared" si="5"/>
        <v>#DIV/0!</v>
      </c>
      <c r="AF67" s="834" t="e">
        <f t="shared" si="5"/>
        <v>#DIV/0!</v>
      </c>
      <c r="AG67" s="834" t="e">
        <f t="shared" si="5"/>
        <v>#DIV/0!</v>
      </c>
      <c r="AH67" s="834" t="e">
        <f t="shared" si="5"/>
        <v>#DIV/0!</v>
      </c>
      <c r="AI67" s="834" t="e">
        <f t="shared" si="5"/>
        <v>#DIV/0!</v>
      </c>
      <c r="AJ67" s="834" t="e">
        <f t="shared" si="5"/>
        <v>#DIV/0!</v>
      </c>
      <c r="AK67" s="834" t="e">
        <f t="shared" si="5"/>
        <v>#DIV/0!</v>
      </c>
      <c r="AL67" s="834" t="e">
        <f t="shared" si="5"/>
        <v>#DIV/0!</v>
      </c>
    </row>
    <row r="68" spans="2:39">
      <c r="B68" s="715"/>
      <c r="C68" s="722" t="s">
        <v>23</v>
      </c>
      <c r="D68" s="712" t="s">
        <v>24</v>
      </c>
      <c r="E68" s="713" t="s">
        <v>25</v>
      </c>
      <c r="F68" s="858" t="s">
        <v>273</v>
      </c>
      <c r="G68" s="929">
        <f>+'(4)MantenimientoyCambiodeconex'!G66*1.12</f>
        <v>4.7984428800000014</v>
      </c>
      <c r="H68" s="929">
        <f>+'(4)MantenimientoyCambiodeconex'!H66*1.12</f>
        <v>4.5097113600000007</v>
      </c>
      <c r="I68" s="837"/>
      <c r="J68" s="837"/>
      <c r="K68" s="837"/>
      <c r="L68" s="837"/>
      <c r="M68" s="837"/>
      <c r="N68" s="837"/>
      <c r="O68" s="837"/>
      <c r="P68" s="837"/>
      <c r="R68" s="834">
        <f>+G68/'(4)MantenimientoyCambiodeconex'!G66</f>
        <v>1.1200000000000001</v>
      </c>
      <c r="S68" s="834">
        <f>+H68/'(4)MantenimientoyCambiodeconex'!H66</f>
        <v>1.1200000000000001</v>
      </c>
      <c r="T68" s="834" t="e">
        <f>+I68/'(4)MantenimientoyCambiodeconex'!I66</f>
        <v>#DIV/0!</v>
      </c>
      <c r="U68" s="834" t="e">
        <f>+J68/'(4)MantenimientoyCambiodeconex'!J66</f>
        <v>#DIV/0!</v>
      </c>
      <c r="V68" s="834" t="e">
        <f>+K68/'(4)MantenimientoyCambiodeconex'!K66</f>
        <v>#DIV/0!</v>
      </c>
      <c r="W68" s="834" t="e">
        <f>+L68/'(4)MantenimientoyCambiodeconex'!L66</f>
        <v>#DIV/0!</v>
      </c>
      <c r="X68" s="834" t="e">
        <f>+M68/'(4)MantenimientoyCambiodeconex'!M66</f>
        <v>#DIV/0!</v>
      </c>
      <c r="Y68" s="834" t="e">
        <f>+N68/'(4)MantenimientoyCambiodeconex'!N66</f>
        <v>#DIV/0!</v>
      </c>
      <c r="Z68" s="834" t="e">
        <f>+O68/'(4)MantenimientoyCambiodeconex'!O66</f>
        <v>#DIV/0!</v>
      </c>
      <c r="AA68" s="834" t="e">
        <f>+P68/'(4)MantenimientoyCambiodeconex'!P66</f>
        <v>#DIV/0!</v>
      </c>
      <c r="AC68" s="834">
        <f t="shared" si="6"/>
        <v>1</v>
      </c>
      <c r="AD68" s="834">
        <f t="shared" si="5"/>
        <v>1</v>
      </c>
      <c r="AE68" s="834" t="e">
        <f t="shared" si="5"/>
        <v>#DIV/0!</v>
      </c>
      <c r="AF68" s="834" t="e">
        <f t="shared" si="5"/>
        <v>#DIV/0!</v>
      </c>
      <c r="AG68" s="834" t="e">
        <f t="shared" si="5"/>
        <v>#DIV/0!</v>
      </c>
      <c r="AH68" s="834" t="e">
        <f t="shared" si="5"/>
        <v>#DIV/0!</v>
      </c>
      <c r="AI68" s="834" t="e">
        <f t="shared" si="5"/>
        <v>#DIV/0!</v>
      </c>
      <c r="AJ68" s="834" t="e">
        <f t="shared" si="5"/>
        <v>#DIV/0!</v>
      </c>
      <c r="AK68" s="834" t="e">
        <f t="shared" si="5"/>
        <v>#DIV/0!</v>
      </c>
      <c r="AL68" s="834" t="e">
        <f t="shared" si="5"/>
        <v>#DIV/0!</v>
      </c>
    </row>
    <row r="69" spans="2:39">
      <c r="B69" s="715"/>
      <c r="C69" s="722" t="s">
        <v>26</v>
      </c>
      <c r="D69" s="712" t="s">
        <v>27</v>
      </c>
      <c r="E69" s="713" t="s">
        <v>28</v>
      </c>
      <c r="F69" s="714" t="s">
        <v>272</v>
      </c>
      <c r="G69" s="929">
        <f>+'(4)MantenimientoyCambiodeconex'!G67*1.12</f>
        <v>4.7984428800000014</v>
      </c>
      <c r="H69" s="929">
        <f>+'(4)MantenimientoyCambiodeconex'!H67*1.12</f>
        <v>4.5097113600000007</v>
      </c>
      <c r="I69" s="837"/>
      <c r="J69" s="837"/>
      <c r="K69" s="837"/>
      <c r="L69" s="837"/>
      <c r="M69" s="837"/>
      <c r="N69" s="837"/>
      <c r="O69" s="837"/>
      <c r="P69" s="837"/>
      <c r="R69" s="834">
        <f>+G69/'(4)MantenimientoyCambiodeconex'!G67</f>
        <v>1.1200000000000001</v>
      </c>
      <c r="S69" s="834">
        <f>+H69/'(4)MantenimientoyCambiodeconex'!H67</f>
        <v>1.1200000000000001</v>
      </c>
      <c r="T69" s="834" t="e">
        <f>+I69/'(4)MantenimientoyCambiodeconex'!I67</f>
        <v>#DIV/0!</v>
      </c>
      <c r="U69" s="834" t="e">
        <f>+J69/'(4)MantenimientoyCambiodeconex'!J67</f>
        <v>#DIV/0!</v>
      </c>
      <c r="V69" s="834" t="e">
        <f>+K69/'(4)MantenimientoyCambiodeconex'!K67</f>
        <v>#DIV/0!</v>
      </c>
      <c r="W69" s="834" t="e">
        <f>+L69/'(4)MantenimientoyCambiodeconex'!L67</f>
        <v>#DIV/0!</v>
      </c>
      <c r="X69" s="834" t="e">
        <f>+M69/'(4)MantenimientoyCambiodeconex'!M67</f>
        <v>#DIV/0!</v>
      </c>
      <c r="Y69" s="834" t="e">
        <f>+N69/'(4)MantenimientoyCambiodeconex'!N67</f>
        <v>#DIV/0!</v>
      </c>
      <c r="Z69" s="834" t="e">
        <f>+O69/'(4)MantenimientoyCambiodeconex'!O67</f>
        <v>#DIV/0!</v>
      </c>
      <c r="AA69" s="834" t="e">
        <f>+P69/'(4)MantenimientoyCambiodeconex'!P67</f>
        <v>#DIV/0!</v>
      </c>
      <c r="AC69" s="834">
        <f t="shared" si="6"/>
        <v>1</v>
      </c>
      <c r="AD69" s="834">
        <f t="shared" si="5"/>
        <v>1</v>
      </c>
      <c r="AE69" s="834" t="e">
        <f t="shared" si="5"/>
        <v>#DIV/0!</v>
      </c>
      <c r="AF69" s="834" t="e">
        <f t="shared" si="5"/>
        <v>#DIV/0!</v>
      </c>
      <c r="AG69" s="834" t="e">
        <f t="shared" si="5"/>
        <v>#DIV/0!</v>
      </c>
      <c r="AH69" s="834" t="e">
        <f t="shared" si="5"/>
        <v>#DIV/0!</v>
      </c>
      <c r="AI69" s="834" t="e">
        <f t="shared" si="5"/>
        <v>#DIV/0!</v>
      </c>
      <c r="AJ69" s="834" t="e">
        <f t="shared" si="5"/>
        <v>#DIV/0!</v>
      </c>
      <c r="AK69" s="834" t="e">
        <f t="shared" si="5"/>
        <v>#DIV/0!</v>
      </c>
      <c r="AL69" s="834" t="e">
        <f t="shared" si="5"/>
        <v>#DIV/0!</v>
      </c>
    </row>
    <row r="70" spans="2:39">
      <c r="B70" s="715"/>
      <c r="C70" s="716"/>
      <c r="D70" s="856" t="s">
        <v>29</v>
      </c>
      <c r="E70" s="814" t="s">
        <v>30</v>
      </c>
      <c r="F70" s="714" t="s">
        <v>272</v>
      </c>
      <c r="G70" s="929"/>
      <c r="H70" s="929">
        <f>+'(4)MantenimientoyCambiodeconex'!H68*1.12</f>
        <v>4.5097113600000007</v>
      </c>
      <c r="I70" s="837"/>
      <c r="J70" s="837"/>
      <c r="K70" s="837"/>
      <c r="L70" s="837"/>
      <c r="M70" s="837"/>
      <c r="N70" s="837"/>
      <c r="O70" s="837"/>
      <c r="P70" s="837"/>
      <c r="R70" s="834" t="e">
        <f>+G70/'(4)MantenimientoyCambiodeconex'!G68</f>
        <v>#DIV/0!</v>
      </c>
      <c r="S70" s="834">
        <f>+H70/'(4)MantenimientoyCambiodeconex'!H68</f>
        <v>1.1200000000000001</v>
      </c>
      <c r="T70" s="834" t="e">
        <f>+I70/'(4)MantenimientoyCambiodeconex'!I68</f>
        <v>#DIV/0!</v>
      </c>
      <c r="U70" s="834" t="e">
        <f>+J70/'(4)MantenimientoyCambiodeconex'!J68</f>
        <v>#DIV/0!</v>
      </c>
      <c r="V70" s="834" t="e">
        <f>+K70/'(4)MantenimientoyCambiodeconex'!K68</f>
        <v>#DIV/0!</v>
      </c>
      <c r="W70" s="834" t="e">
        <f>+L70/'(4)MantenimientoyCambiodeconex'!L68</f>
        <v>#DIV/0!</v>
      </c>
      <c r="X70" s="834" t="e">
        <f>+M70/'(4)MantenimientoyCambiodeconex'!M68</f>
        <v>#DIV/0!</v>
      </c>
      <c r="Y70" s="834" t="e">
        <f>+N70/'(4)MantenimientoyCambiodeconex'!N68</f>
        <v>#DIV/0!</v>
      </c>
      <c r="Z70" s="834" t="e">
        <f>+O70/'(4)MantenimientoyCambiodeconex'!O68</f>
        <v>#DIV/0!</v>
      </c>
      <c r="AA70" s="834" t="e">
        <f>+P70/'(4)MantenimientoyCambiodeconex'!P68</f>
        <v>#DIV/0!</v>
      </c>
      <c r="AC70" s="834" t="e">
        <f t="shared" si="6"/>
        <v>#DIV/0!</v>
      </c>
      <c r="AD70" s="834">
        <f t="shared" si="5"/>
        <v>1</v>
      </c>
      <c r="AE70" s="834" t="e">
        <f t="shared" si="5"/>
        <v>#DIV/0!</v>
      </c>
      <c r="AF70" s="834" t="e">
        <f t="shared" si="5"/>
        <v>#DIV/0!</v>
      </c>
      <c r="AG70" s="834" t="e">
        <f t="shared" si="5"/>
        <v>#DIV/0!</v>
      </c>
      <c r="AH70" s="834" t="e">
        <f t="shared" si="5"/>
        <v>#DIV/0!</v>
      </c>
      <c r="AI70" s="834" t="e">
        <f t="shared" si="5"/>
        <v>#DIV/0!</v>
      </c>
      <c r="AJ70" s="834" t="e">
        <f t="shared" si="5"/>
        <v>#DIV/0!</v>
      </c>
      <c r="AK70" s="834" t="e">
        <f t="shared" si="5"/>
        <v>#DIV/0!</v>
      </c>
      <c r="AL70" s="834" t="e">
        <f t="shared" si="5"/>
        <v>#DIV/0!</v>
      </c>
    </row>
    <row r="71" spans="2:39">
      <c r="B71" s="715"/>
      <c r="C71" s="716"/>
      <c r="D71" s="856" t="s">
        <v>31</v>
      </c>
      <c r="E71" s="814" t="s">
        <v>32</v>
      </c>
      <c r="F71" s="714" t="s">
        <v>272</v>
      </c>
      <c r="G71" s="929"/>
      <c r="H71" s="929">
        <f>+'(4)MantenimientoyCambiodeconex'!H69*1.12</f>
        <v>4.5097113600000007</v>
      </c>
      <c r="I71" s="837"/>
      <c r="J71" s="837"/>
      <c r="K71" s="837"/>
      <c r="L71" s="837"/>
      <c r="M71" s="837"/>
      <c r="N71" s="837"/>
      <c r="O71" s="837"/>
      <c r="P71" s="837"/>
      <c r="R71" s="834" t="e">
        <f>+G71/'(4)MantenimientoyCambiodeconex'!G69</f>
        <v>#DIV/0!</v>
      </c>
      <c r="S71" s="834">
        <f>+H71/'(4)MantenimientoyCambiodeconex'!H69</f>
        <v>1.1200000000000001</v>
      </c>
      <c r="T71" s="834" t="e">
        <f>+I71/'(4)MantenimientoyCambiodeconex'!I69</f>
        <v>#DIV/0!</v>
      </c>
      <c r="U71" s="834" t="e">
        <f>+J71/'(4)MantenimientoyCambiodeconex'!J69</f>
        <v>#DIV/0!</v>
      </c>
      <c r="V71" s="834" t="e">
        <f>+K71/'(4)MantenimientoyCambiodeconex'!K69</f>
        <v>#DIV/0!</v>
      </c>
      <c r="W71" s="834" t="e">
        <f>+L71/'(4)MantenimientoyCambiodeconex'!L69</f>
        <v>#DIV/0!</v>
      </c>
      <c r="X71" s="834" t="e">
        <f>+M71/'(4)MantenimientoyCambiodeconex'!M69</f>
        <v>#DIV/0!</v>
      </c>
      <c r="Y71" s="834" t="e">
        <f>+N71/'(4)MantenimientoyCambiodeconex'!N69</f>
        <v>#DIV/0!</v>
      </c>
      <c r="Z71" s="834" t="e">
        <f>+O71/'(4)MantenimientoyCambiodeconex'!O69</f>
        <v>#DIV/0!</v>
      </c>
      <c r="AA71" s="834" t="e">
        <f>+P71/'(4)MantenimientoyCambiodeconex'!P69</f>
        <v>#DIV/0!</v>
      </c>
      <c r="AC71" s="834" t="e">
        <f t="shared" si="6"/>
        <v>#DIV/0!</v>
      </c>
      <c r="AD71" s="834">
        <f t="shared" si="5"/>
        <v>1</v>
      </c>
      <c r="AE71" s="834" t="e">
        <f t="shared" si="5"/>
        <v>#DIV/0!</v>
      </c>
      <c r="AF71" s="834" t="e">
        <f t="shared" si="5"/>
        <v>#DIV/0!</v>
      </c>
      <c r="AG71" s="834" t="e">
        <f t="shared" si="5"/>
        <v>#DIV/0!</v>
      </c>
      <c r="AH71" s="834" t="e">
        <f t="shared" si="5"/>
        <v>#DIV/0!</v>
      </c>
      <c r="AI71" s="834" t="e">
        <f t="shared" si="5"/>
        <v>#DIV/0!</v>
      </c>
      <c r="AJ71" s="834" t="e">
        <f t="shared" si="5"/>
        <v>#DIV/0!</v>
      </c>
      <c r="AK71" s="834" t="e">
        <f t="shared" si="5"/>
        <v>#DIV/0!</v>
      </c>
      <c r="AL71" s="834" t="e">
        <f t="shared" si="5"/>
        <v>#DIV/0!</v>
      </c>
    </row>
    <row r="72" spans="2:39">
      <c r="B72" s="719"/>
      <c r="C72" s="726"/>
      <c r="D72" s="859" t="s">
        <v>33</v>
      </c>
      <c r="E72" s="817" t="s">
        <v>34</v>
      </c>
      <c r="F72" s="714" t="s">
        <v>272</v>
      </c>
      <c r="G72" s="929"/>
      <c r="H72" s="929">
        <f>+'(4)MantenimientoyCambiodeconex'!H70*1.12</f>
        <v>4.5097113600000007</v>
      </c>
      <c r="I72" s="837"/>
      <c r="J72" s="837"/>
      <c r="K72" s="837"/>
      <c r="L72" s="837"/>
      <c r="M72" s="837"/>
      <c r="N72" s="837"/>
      <c r="O72" s="837"/>
      <c r="P72" s="837"/>
      <c r="R72" s="834" t="e">
        <f>+G72/'(4)MantenimientoyCambiodeconex'!G70</f>
        <v>#DIV/0!</v>
      </c>
      <c r="S72" s="834">
        <f>+H72/'(4)MantenimientoyCambiodeconex'!H70</f>
        <v>1.1200000000000001</v>
      </c>
      <c r="T72" s="834" t="e">
        <f>+I72/'(4)MantenimientoyCambiodeconex'!I70</f>
        <v>#DIV/0!</v>
      </c>
      <c r="U72" s="834" t="e">
        <f>+J72/'(4)MantenimientoyCambiodeconex'!J70</f>
        <v>#DIV/0!</v>
      </c>
      <c r="V72" s="834" t="e">
        <f>+K72/'(4)MantenimientoyCambiodeconex'!K70</f>
        <v>#DIV/0!</v>
      </c>
      <c r="W72" s="834" t="e">
        <f>+L72/'(4)MantenimientoyCambiodeconex'!L70</f>
        <v>#DIV/0!</v>
      </c>
      <c r="X72" s="834" t="e">
        <f>+M72/'(4)MantenimientoyCambiodeconex'!M70</f>
        <v>#DIV/0!</v>
      </c>
      <c r="Y72" s="834" t="e">
        <f>+N72/'(4)MantenimientoyCambiodeconex'!N70</f>
        <v>#DIV/0!</v>
      </c>
      <c r="Z72" s="834" t="e">
        <f>+O72/'(4)MantenimientoyCambiodeconex'!O70</f>
        <v>#DIV/0!</v>
      </c>
      <c r="AA72" s="834" t="e">
        <f>+P72/'(4)MantenimientoyCambiodeconex'!P70</f>
        <v>#DIV/0!</v>
      </c>
      <c r="AC72" s="834" t="e">
        <f t="shared" si="6"/>
        <v>#DIV/0!</v>
      </c>
      <c r="AD72" s="834">
        <f t="shared" si="5"/>
        <v>1</v>
      </c>
      <c r="AE72" s="834" t="e">
        <f t="shared" si="5"/>
        <v>#DIV/0!</v>
      </c>
      <c r="AF72" s="834" t="e">
        <f t="shared" si="5"/>
        <v>#DIV/0!</v>
      </c>
      <c r="AG72" s="834" t="e">
        <f t="shared" si="5"/>
        <v>#DIV/0!</v>
      </c>
      <c r="AH72" s="834" t="e">
        <f t="shared" si="5"/>
        <v>#DIV/0!</v>
      </c>
      <c r="AI72" s="834" t="e">
        <f t="shared" si="5"/>
        <v>#DIV/0!</v>
      </c>
      <c r="AJ72" s="834" t="e">
        <f t="shared" si="5"/>
        <v>#DIV/0!</v>
      </c>
      <c r="AK72" s="834" t="e">
        <f t="shared" si="5"/>
        <v>#DIV/0!</v>
      </c>
      <c r="AL72" s="834" t="e">
        <f t="shared" si="5"/>
        <v>#DIV/0!</v>
      </c>
      <c r="AM72" s="877" t="e">
        <f>+SUM(AC60:AL72)</f>
        <v>#DIV/0!</v>
      </c>
    </row>
    <row r="73" spans="2:39">
      <c r="B73" s="837" t="s">
        <v>283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39">
      <c r="B74" s="837" t="s">
        <v>284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39"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</row>
    <row r="76" spans="2:39"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</row>
    <row r="77" spans="2:39" ht="15.75">
      <c r="B77" s="740" t="s">
        <v>417</v>
      </c>
      <c r="C77" s="837"/>
      <c r="D77" s="742"/>
      <c r="E77" s="742"/>
      <c r="F77" s="742"/>
      <c r="G77" s="742"/>
      <c r="H77" s="742"/>
      <c r="I77" s="837"/>
      <c r="J77" s="837"/>
      <c r="K77" s="837"/>
      <c r="L77" s="837"/>
      <c r="M77" s="837"/>
      <c r="N77" s="837"/>
      <c r="O77" s="837"/>
      <c r="P77" s="837"/>
    </row>
    <row r="78" spans="2:39">
      <c r="B78" s="878"/>
      <c r="C78" s="878"/>
      <c r="D78" s="878"/>
      <c r="E78" s="878"/>
      <c r="F78" s="878"/>
      <c r="G78" s="1057" t="s">
        <v>307</v>
      </c>
      <c r="H78" s="1058"/>
      <c r="I78" s="1057" t="s">
        <v>308</v>
      </c>
      <c r="J78" s="1058"/>
      <c r="K78" s="1057" t="s">
        <v>309</v>
      </c>
      <c r="L78" s="1058"/>
      <c r="M78" s="1061" t="s">
        <v>310</v>
      </c>
      <c r="N78" s="1062"/>
      <c r="O78" s="837"/>
      <c r="P78" s="837"/>
    </row>
    <row r="79" spans="2:39">
      <c r="B79" s="707" t="s">
        <v>6</v>
      </c>
      <c r="C79" s="707" t="s">
        <v>3</v>
      </c>
      <c r="D79" s="707" t="s">
        <v>4</v>
      </c>
      <c r="E79" s="707" t="s">
        <v>7</v>
      </c>
      <c r="F79" s="707" t="s">
        <v>49</v>
      </c>
      <c r="G79" s="707" t="s">
        <v>1</v>
      </c>
      <c r="H79" s="707" t="s">
        <v>2</v>
      </c>
      <c r="I79" s="707" t="s">
        <v>1</v>
      </c>
      <c r="J79" s="707" t="s">
        <v>2</v>
      </c>
      <c r="K79" s="707" t="s">
        <v>1</v>
      </c>
      <c r="L79" s="707" t="s">
        <v>2</v>
      </c>
      <c r="M79" s="707" t="s">
        <v>1</v>
      </c>
      <c r="N79" s="707" t="s">
        <v>2</v>
      </c>
      <c r="O79" s="837"/>
      <c r="P79" s="837"/>
    </row>
    <row r="80" spans="2:39">
      <c r="B80" s="730"/>
      <c r="C80" s="730"/>
      <c r="D80" s="730"/>
      <c r="E80" s="730" t="s">
        <v>86</v>
      </c>
      <c r="F80" s="730" t="s">
        <v>304</v>
      </c>
      <c r="G80" s="711" t="s">
        <v>280</v>
      </c>
      <c r="H80" s="711" t="s">
        <v>285</v>
      </c>
      <c r="I80" s="711" t="s">
        <v>280</v>
      </c>
      <c r="J80" s="711" t="s">
        <v>285</v>
      </c>
      <c r="K80" s="711" t="s">
        <v>280</v>
      </c>
      <c r="L80" s="711" t="s">
        <v>285</v>
      </c>
      <c r="M80" s="711" t="s">
        <v>280</v>
      </c>
      <c r="N80" s="711" t="s">
        <v>285</v>
      </c>
      <c r="O80" s="837"/>
      <c r="P80" s="837"/>
    </row>
    <row r="81" spans="2:35">
      <c r="B81" s="712" t="s">
        <v>18</v>
      </c>
      <c r="C81" s="712" t="s">
        <v>16</v>
      </c>
      <c r="D81" s="735" t="s">
        <v>17</v>
      </c>
      <c r="E81" s="736" t="s">
        <v>19</v>
      </c>
      <c r="F81" s="735" t="s">
        <v>60</v>
      </c>
      <c r="G81" s="928">
        <f>+'(4)MantenimientoyCambiodeconex'!G79*1.12</f>
        <v>1.4313062400000001</v>
      </c>
      <c r="H81" s="928">
        <f>+'(4)MantenimientoyCambiodeconex'!H79*1.12</f>
        <v>1.3624934399999999</v>
      </c>
      <c r="I81" s="928">
        <f>+'(4)MantenimientoyCambiodeconex'!I79*1.12</f>
        <v>1.4313062400000001</v>
      </c>
      <c r="J81" s="928">
        <f>+'(4)MantenimientoyCambiodeconex'!J79*1.12</f>
        <v>1.3624934399999999</v>
      </c>
      <c r="K81" s="928">
        <f>+'(4)MantenimientoyCambiodeconex'!K79*1.12</f>
        <v>1.5964569599999998</v>
      </c>
      <c r="L81" s="928">
        <f>+'(4)MantenimientoyCambiodeconex'!L79*1.12</f>
        <v>1.5138816000000002</v>
      </c>
      <c r="M81" s="928">
        <f>+'(4)MantenimientoyCambiodeconex'!M79*1.12</f>
        <v>1.5964569599999998</v>
      </c>
      <c r="N81" s="928">
        <f>+'(4)MantenimientoyCambiodeconex'!N79*1.12</f>
        <v>1.5138816000000002</v>
      </c>
      <c r="O81" s="837"/>
      <c r="P81" s="837"/>
      <c r="R81" s="834">
        <f>+G81/'(4)MantenimientoyCambiodeconex'!G79</f>
        <v>1.1200000000000001</v>
      </c>
      <c r="S81" s="834">
        <f>+H81/'(4)MantenimientoyCambiodeconex'!H79</f>
        <v>1.1200000000000001</v>
      </c>
      <c r="T81" s="834">
        <f>+I81/'(4)MantenimientoyCambiodeconex'!I79</f>
        <v>1.1200000000000001</v>
      </c>
      <c r="U81" s="834">
        <f>+J81/'(4)MantenimientoyCambiodeconex'!J79</f>
        <v>1.1200000000000001</v>
      </c>
      <c r="V81" s="834">
        <f>+K81/'(4)MantenimientoyCambiodeconex'!K79</f>
        <v>1.1200000000000001</v>
      </c>
      <c r="W81" s="834">
        <f>+L81/'(4)MantenimientoyCambiodeconex'!L79</f>
        <v>1.1200000000000001</v>
      </c>
      <c r="X81" s="834">
        <f>+M81/'(4)MantenimientoyCambiodeconex'!M79</f>
        <v>1.1200000000000001</v>
      </c>
      <c r="Y81" s="834">
        <f>+N81/'(4)MantenimientoyCambiodeconex'!N79</f>
        <v>1.1200000000000001</v>
      </c>
      <c r="Z81" s="834" t="e">
        <f>+O81/'(4)MantenimientoyCambiodeconex'!O79</f>
        <v>#DIV/0!</v>
      </c>
      <c r="AA81" s="834" t="e">
        <f>+P81/'(4)MantenimientoyCambiodeconex'!P79</f>
        <v>#DIV/0!</v>
      </c>
      <c r="AB81" s="834">
        <f t="shared" ref="AB81:AH82" si="7">+IF(S81=H81,0,1)</f>
        <v>1</v>
      </c>
      <c r="AC81" s="834">
        <f t="shared" si="7"/>
        <v>1</v>
      </c>
      <c r="AD81" s="834">
        <f t="shared" si="7"/>
        <v>1</v>
      </c>
      <c r="AE81" s="834">
        <f t="shared" si="7"/>
        <v>1</v>
      </c>
      <c r="AF81" s="834">
        <f t="shared" si="7"/>
        <v>1</v>
      </c>
      <c r="AG81" s="834">
        <f t="shared" si="7"/>
        <v>1</v>
      </c>
      <c r="AH81" s="834">
        <f t="shared" si="7"/>
        <v>1</v>
      </c>
    </row>
    <row r="82" spans="2:35">
      <c r="B82" s="719"/>
      <c r="C82" s="719"/>
      <c r="D82" s="735" t="s">
        <v>21</v>
      </c>
      <c r="E82" s="738" t="s">
        <v>22</v>
      </c>
      <c r="F82" s="735" t="s">
        <v>60</v>
      </c>
      <c r="G82" s="928">
        <f>+'(4)MantenimientoyCambiodeconex'!G80*1.12</f>
        <v>1.4313062400000001</v>
      </c>
      <c r="H82" s="928">
        <f>+'(4)MantenimientoyCambiodeconex'!H80*1.12</f>
        <v>1.3624934399999999</v>
      </c>
      <c r="I82" s="928">
        <f>+'(4)MantenimientoyCambiodeconex'!I80*1.12</f>
        <v>1.4313062400000001</v>
      </c>
      <c r="J82" s="928">
        <f>+'(4)MantenimientoyCambiodeconex'!J80*1.12</f>
        <v>1.3624934399999999</v>
      </c>
      <c r="K82" s="928">
        <f>+'(4)MantenimientoyCambiodeconex'!K80*1.12</f>
        <v>1.5964569599999998</v>
      </c>
      <c r="L82" s="928">
        <f>+'(4)MantenimientoyCambiodeconex'!L80*1.12</f>
        <v>1.5138816000000002</v>
      </c>
      <c r="M82" s="928">
        <f>+'(4)MantenimientoyCambiodeconex'!M80*1.12</f>
        <v>1.5964569599999998</v>
      </c>
      <c r="N82" s="928">
        <f>+'(4)MantenimientoyCambiodeconex'!N80*1.12</f>
        <v>1.5138816000000002</v>
      </c>
      <c r="O82" s="837"/>
      <c r="P82" s="837"/>
      <c r="R82" s="834">
        <f>+G82/'(4)MantenimientoyCambiodeconex'!G80</f>
        <v>1.1200000000000001</v>
      </c>
      <c r="S82" s="834">
        <f>+H82/'(4)MantenimientoyCambiodeconex'!H80</f>
        <v>1.1200000000000001</v>
      </c>
      <c r="T82" s="834">
        <f>+I82/'(4)MantenimientoyCambiodeconex'!I80</f>
        <v>1.1200000000000001</v>
      </c>
      <c r="U82" s="834">
        <f>+J82/'(4)MantenimientoyCambiodeconex'!J80</f>
        <v>1.1200000000000001</v>
      </c>
      <c r="V82" s="834">
        <f>+K82/'(4)MantenimientoyCambiodeconex'!K80</f>
        <v>1.1200000000000001</v>
      </c>
      <c r="W82" s="834">
        <f>+L82/'(4)MantenimientoyCambiodeconex'!L80</f>
        <v>1.1200000000000001</v>
      </c>
      <c r="X82" s="834">
        <f>+M82/'(4)MantenimientoyCambiodeconex'!M80</f>
        <v>1.1200000000000001</v>
      </c>
      <c r="Y82" s="834">
        <f>+N82/'(4)MantenimientoyCambiodeconex'!N80</f>
        <v>1.1200000000000001</v>
      </c>
      <c r="Z82" s="834" t="e">
        <f>+O82/'(4)MantenimientoyCambiodeconex'!O80</f>
        <v>#DIV/0!</v>
      </c>
      <c r="AA82" s="834" t="e">
        <f>+P82/'(4)MantenimientoyCambiodeconex'!P80</f>
        <v>#DIV/0!</v>
      </c>
      <c r="AB82" s="834">
        <f t="shared" si="7"/>
        <v>1</v>
      </c>
      <c r="AC82" s="834">
        <f t="shared" si="7"/>
        <v>1</v>
      </c>
      <c r="AD82" s="834">
        <f t="shared" si="7"/>
        <v>1</v>
      </c>
      <c r="AE82" s="834">
        <f t="shared" si="7"/>
        <v>1</v>
      </c>
      <c r="AF82" s="834">
        <f t="shared" si="7"/>
        <v>1</v>
      </c>
      <c r="AG82" s="834">
        <f t="shared" si="7"/>
        <v>1</v>
      </c>
      <c r="AH82" s="834">
        <f t="shared" si="7"/>
        <v>1</v>
      </c>
      <c r="AI82" s="860" t="e">
        <f>+SUM(AA81:AH82)</f>
        <v>#DIV/0!</v>
      </c>
    </row>
    <row r="83" spans="2:35">
      <c r="B83" s="837" t="s">
        <v>281</v>
      </c>
      <c r="C83" s="837"/>
      <c r="D83" s="837"/>
      <c r="E83" s="837"/>
      <c r="F83" s="837"/>
      <c r="G83" s="837"/>
      <c r="H83" s="878"/>
      <c r="I83" s="837"/>
      <c r="J83" s="837"/>
      <c r="K83" s="837"/>
      <c r="L83" s="837"/>
      <c r="M83" s="837"/>
      <c r="N83" s="837"/>
      <c r="O83" s="837"/>
      <c r="P83" s="837"/>
    </row>
    <row r="84" spans="2:35">
      <c r="B84" s="837" t="s">
        <v>284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35">
      <c r="B85" s="837"/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</row>
    <row r="86" spans="2:35"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</row>
    <row r="87" spans="2:35" ht="15.75">
      <c r="B87" s="740" t="s">
        <v>418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</row>
    <row r="88" spans="2:35">
      <c r="B88" s="837"/>
      <c r="C88" s="837"/>
      <c r="D88" s="742"/>
      <c r="E88" s="742"/>
      <c r="F88" s="742"/>
      <c r="G88" s="742"/>
      <c r="H88" s="742"/>
      <c r="I88" s="837"/>
      <c r="J88" s="837"/>
      <c r="K88" s="837"/>
      <c r="L88" s="837"/>
      <c r="M88" s="837"/>
      <c r="N88" s="837"/>
      <c r="O88" s="837"/>
      <c r="P88" s="837"/>
    </row>
    <row r="89" spans="2:35">
      <c r="B89" s="707" t="s">
        <v>6</v>
      </c>
      <c r="C89" s="708" t="s">
        <v>3</v>
      </c>
      <c r="D89" s="707" t="s">
        <v>4</v>
      </c>
      <c r="E89" s="707" t="s">
        <v>7</v>
      </c>
      <c r="F89" s="707" t="s">
        <v>49</v>
      </c>
      <c r="G89" s="707" t="s">
        <v>1</v>
      </c>
      <c r="H89" s="707" t="s">
        <v>2</v>
      </c>
      <c r="I89" s="837"/>
      <c r="J89" s="837"/>
      <c r="K89" s="837"/>
      <c r="L89" s="837"/>
      <c r="M89" s="837"/>
      <c r="N89" s="837"/>
      <c r="O89" s="837"/>
      <c r="P89" s="837"/>
    </row>
    <row r="90" spans="2:35">
      <c r="B90" s="709"/>
      <c r="C90" s="710"/>
      <c r="D90" s="709"/>
      <c r="E90" s="709" t="s">
        <v>86</v>
      </c>
      <c r="F90" s="709" t="s">
        <v>304</v>
      </c>
      <c r="G90" s="711" t="s">
        <v>274</v>
      </c>
      <c r="H90" s="709" t="s">
        <v>275</v>
      </c>
      <c r="I90" s="837"/>
      <c r="J90" s="837"/>
      <c r="K90" s="837"/>
      <c r="L90" s="837"/>
      <c r="M90" s="837"/>
      <c r="N90" s="837"/>
      <c r="O90" s="837"/>
      <c r="P90" s="837"/>
    </row>
    <row r="91" spans="2:35">
      <c r="B91" s="761" t="s">
        <v>11</v>
      </c>
      <c r="C91" s="712" t="s">
        <v>9</v>
      </c>
      <c r="D91" s="712" t="s">
        <v>10</v>
      </c>
      <c r="E91" s="713" t="s">
        <v>12</v>
      </c>
      <c r="F91" s="714" t="s">
        <v>149</v>
      </c>
      <c r="G91" s="929">
        <f>+'(4)MantenimientoyCambiodeconex'!G88*1.12</f>
        <v>0.97714175999999997</v>
      </c>
      <c r="H91" s="929">
        <f>+'(4)MantenimientoyCambiodeconex'!H88*1.12</f>
        <v>0.85327872000000005</v>
      </c>
      <c r="I91" s="837"/>
      <c r="J91" s="837"/>
      <c r="K91" s="837"/>
      <c r="L91" s="837"/>
      <c r="M91" s="837"/>
      <c r="N91" s="837"/>
      <c r="O91" s="837"/>
      <c r="P91" s="837"/>
      <c r="R91" s="834">
        <f>+G91/'(4)MantenimientoyCambiodeconex'!G88</f>
        <v>1.1200000000000001</v>
      </c>
      <c r="S91" s="834">
        <f>+H91/'(4)MantenimientoyCambiodeconex'!H88</f>
        <v>1.1200000000000001</v>
      </c>
      <c r="U91" s="834">
        <f>+IF(R91=G91,0,1)</f>
        <v>1</v>
      </c>
      <c r="V91" s="834">
        <f>+IF(S91=H91,0,1)</f>
        <v>1</v>
      </c>
    </row>
    <row r="92" spans="2:35">
      <c r="B92" s="879"/>
      <c r="C92" s="853"/>
      <c r="D92" s="853"/>
      <c r="E92" s="853"/>
      <c r="F92" s="714" t="s">
        <v>288</v>
      </c>
      <c r="G92" s="929">
        <f>+'(4)MantenimientoyCambiodeconex'!G89*1.12</f>
        <v>0.97714175999999997</v>
      </c>
      <c r="H92" s="929">
        <f>+'(4)MantenimientoyCambiodeconex'!H89*1.12</f>
        <v>0.85327872000000005</v>
      </c>
      <c r="I92" s="837"/>
      <c r="J92" s="837"/>
      <c r="K92" s="837"/>
      <c r="L92" s="837"/>
      <c r="M92" s="837"/>
      <c r="N92" s="837"/>
      <c r="O92" s="837"/>
      <c r="P92" s="837"/>
      <c r="R92" s="834">
        <f>+G92/'(4)MantenimientoyCambiodeconex'!G89</f>
        <v>1.1200000000000001</v>
      </c>
      <c r="S92" s="834">
        <f>+H92/'(4)MantenimientoyCambiodeconex'!H89</f>
        <v>1.1200000000000001</v>
      </c>
      <c r="U92" s="834">
        <f t="shared" ref="U92:V96" si="8">+IF(R92=G92,0,1)</f>
        <v>1</v>
      </c>
      <c r="V92" s="834">
        <f t="shared" si="8"/>
        <v>1</v>
      </c>
    </row>
    <row r="93" spans="2:35">
      <c r="B93" s="812"/>
      <c r="C93" s="715"/>
      <c r="D93" s="715"/>
      <c r="E93" s="717"/>
      <c r="F93" s="714" t="s">
        <v>150</v>
      </c>
      <c r="G93" s="929">
        <f>+'(4)MantenimientoyCambiodeconex'!G90*1.12</f>
        <v>0.97714175999999997</v>
      </c>
      <c r="H93" s="929">
        <f>+'(4)MantenimientoyCambiodeconex'!H90*1.12</f>
        <v>0.85327872000000005</v>
      </c>
      <c r="I93" s="837"/>
      <c r="J93" s="837"/>
      <c r="K93" s="837"/>
      <c r="L93" s="837"/>
      <c r="M93" s="837"/>
      <c r="N93" s="837"/>
      <c r="O93" s="837"/>
      <c r="P93" s="837"/>
      <c r="R93" s="834">
        <f>+G93/'(4)MantenimientoyCambiodeconex'!G90</f>
        <v>1.1200000000000001</v>
      </c>
      <c r="S93" s="834">
        <f>+H93/'(4)MantenimientoyCambiodeconex'!H90</f>
        <v>1.1200000000000001</v>
      </c>
      <c r="U93" s="834">
        <f t="shared" si="8"/>
        <v>1</v>
      </c>
      <c r="V93" s="834">
        <f t="shared" si="8"/>
        <v>1</v>
      </c>
    </row>
    <row r="94" spans="2:35">
      <c r="B94" s="879"/>
      <c r="C94" s="853"/>
      <c r="D94" s="853"/>
      <c r="E94" s="853"/>
      <c r="F94" s="714" t="s">
        <v>289</v>
      </c>
      <c r="G94" s="929">
        <f>+'(4)MantenimientoyCambiodeconex'!G91*1.12</f>
        <v>0.97714175999999997</v>
      </c>
      <c r="H94" s="929">
        <f>+'(4)MantenimientoyCambiodeconex'!H91*1.12</f>
        <v>0.85327872000000005</v>
      </c>
      <c r="I94" s="837"/>
      <c r="J94" s="837"/>
      <c r="K94" s="837"/>
      <c r="L94" s="837"/>
      <c r="M94" s="837"/>
      <c r="N94" s="837"/>
      <c r="O94" s="837"/>
      <c r="P94" s="837"/>
      <c r="R94" s="834">
        <f>+G94/'(4)MantenimientoyCambiodeconex'!G91</f>
        <v>1.1200000000000001</v>
      </c>
      <c r="S94" s="834">
        <f>+H94/'(4)MantenimientoyCambiodeconex'!H91</f>
        <v>1.1200000000000001</v>
      </c>
      <c r="U94" s="834">
        <f t="shared" si="8"/>
        <v>1</v>
      </c>
      <c r="V94" s="834">
        <f t="shared" si="8"/>
        <v>1</v>
      </c>
    </row>
    <row r="95" spans="2:35">
      <c r="B95" s="812"/>
      <c r="C95" s="715"/>
      <c r="D95" s="712" t="s">
        <v>14</v>
      </c>
      <c r="E95" s="713" t="s">
        <v>15</v>
      </c>
      <c r="F95" s="714" t="s">
        <v>149</v>
      </c>
      <c r="G95" s="929">
        <f>+'(4)MantenimientoyCambiodeconex'!G92*1.12</f>
        <v>0.97714175999999997</v>
      </c>
      <c r="H95" s="929">
        <f>+'(4)MantenimientoyCambiodeconex'!H92*1.12</f>
        <v>0.85327872000000005</v>
      </c>
      <c r="I95" s="837"/>
      <c r="J95" s="837"/>
      <c r="K95" s="837"/>
      <c r="L95" s="837"/>
      <c r="M95" s="837"/>
      <c r="N95" s="837"/>
      <c r="O95" s="837"/>
      <c r="P95" s="837"/>
      <c r="R95" s="834">
        <f>+G95/'(4)MantenimientoyCambiodeconex'!G92</f>
        <v>1.1200000000000001</v>
      </c>
      <c r="S95" s="834">
        <f>+H95/'(4)MantenimientoyCambiodeconex'!H92</f>
        <v>1.1200000000000001</v>
      </c>
      <c r="U95" s="834">
        <f t="shared" si="8"/>
        <v>1</v>
      </c>
      <c r="V95" s="834">
        <f t="shared" si="8"/>
        <v>1</v>
      </c>
    </row>
    <row r="96" spans="2:35">
      <c r="B96" s="798"/>
      <c r="C96" s="719"/>
      <c r="D96" s="719"/>
      <c r="E96" s="734"/>
      <c r="F96" s="714" t="s">
        <v>150</v>
      </c>
      <c r="G96" s="929">
        <f>+'(4)MantenimientoyCambiodeconex'!G93*1.12</f>
        <v>0.97714175999999997</v>
      </c>
      <c r="H96" s="929">
        <f>+'(4)MantenimientoyCambiodeconex'!H93*1.12</f>
        <v>0.85327872000000005</v>
      </c>
      <c r="I96" s="837"/>
      <c r="J96" s="837"/>
      <c r="K96" s="837"/>
      <c r="L96" s="837"/>
      <c r="M96" s="837"/>
      <c r="N96" s="837"/>
      <c r="O96" s="837"/>
      <c r="P96" s="837"/>
      <c r="R96" s="834">
        <f>+G96/'(4)MantenimientoyCambiodeconex'!G93</f>
        <v>1.1200000000000001</v>
      </c>
      <c r="S96" s="834">
        <f>+H96/'(4)MantenimientoyCambiodeconex'!H93</f>
        <v>1.1200000000000001</v>
      </c>
      <c r="U96" s="834">
        <f t="shared" si="8"/>
        <v>1</v>
      </c>
      <c r="V96" s="834">
        <f t="shared" si="8"/>
        <v>1</v>
      </c>
      <c r="W96" s="880">
        <f>+SUM(U91:V96)</f>
        <v>12</v>
      </c>
    </row>
    <row r="97" spans="2:30">
      <c r="B97" s="837" t="s">
        <v>276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30">
      <c r="B98" s="837" t="s">
        <v>277</v>
      </c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30">
      <c r="B99" s="837" t="s">
        <v>278</v>
      </c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30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30">
      <c r="B101" s="837"/>
      <c r="C101" s="837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</row>
    <row r="102" spans="2:30">
      <c r="B102" s="837"/>
      <c r="C102" s="837"/>
      <c r="D102" s="837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</row>
    <row r="103" spans="2:30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</row>
    <row r="104" spans="2:30"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</row>
    <row r="105" spans="2:30">
      <c r="B105" s="837"/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</row>
    <row r="106" spans="2:30" ht="15.75">
      <c r="B106" s="740" t="s">
        <v>419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837"/>
      <c r="N106" s="837"/>
      <c r="O106" s="837"/>
      <c r="P106" s="837"/>
    </row>
    <row r="107" spans="2:30"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837"/>
      <c r="N107" s="837"/>
      <c r="O107" s="837"/>
      <c r="P107" s="837"/>
    </row>
    <row r="108" spans="2:30">
      <c r="B108" s="742"/>
      <c r="C108" s="742"/>
      <c r="D108" s="742"/>
      <c r="E108" s="742"/>
      <c r="F108" s="742"/>
      <c r="G108" s="754" t="s">
        <v>98</v>
      </c>
      <c r="H108" s="755"/>
      <c r="I108" s="756" t="s">
        <v>99</v>
      </c>
      <c r="J108" s="755"/>
      <c r="K108" s="756" t="s">
        <v>245</v>
      </c>
      <c r="L108" s="755"/>
      <c r="M108" s="837"/>
      <c r="N108" s="837"/>
      <c r="O108" s="837"/>
      <c r="P108" s="837"/>
    </row>
    <row r="109" spans="2:30">
      <c r="B109" s="707" t="s">
        <v>6</v>
      </c>
      <c r="C109" s="707" t="s">
        <v>3</v>
      </c>
      <c r="D109" s="743" t="s">
        <v>4</v>
      </c>
      <c r="E109" s="707" t="s">
        <v>7</v>
      </c>
      <c r="F109" s="743" t="s">
        <v>49</v>
      </c>
      <c r="G109" s="707" t="s">
        <v>35</v>
      </c>
      <c r="H109" s="707" t="s">
        <v>36</v>
      </c>
      <c r="I109" s="707" t="s">
        <v>35</v>
      </c>
      <c r="J109" s="707" t="s">
        <v>36</v>
      </c>
      <c r="K109" s="707" t="s">
        <v>35</v>
      </c>
      <c r="L109" s="707" t="s">
        <v>36</v>
      </c>
      <c r="M109" s="837"/>
      <c r="N109" s="837"/>
      <c r="O109" s="837"/>
      <c r="P109" s="837"/>
    </row>
    <row r="110" spans="2:30">
      <c r="B110" s="876"/>
      <c r="C110" s="876"/>
      <c r="D110" s="879"/>
      <c r="E110" s="881" t="s">
        <v>86</v>
      </c>
      <c r="F110" s="882" t="s">
        <v>304</v>
      </c>
      <c r="G110" s="876"/>
      <c r="H110" s="876"/>
      <c r="I110" s="876"/>
      <c r="J110" s="876"/>
      <c r="K110" s="876"/>
      <c r="L110" s="876"/>
      <c r="M110" s="837"/>
      <c r="N110" s="837"/>
      <c r="O110" s="837"/>
      <c r="P110" s="837"/>
    </row>
    <row r="111" spans="2:30">
      <c r="B111" s="712" t="s">
        <v>18</v>
      </c>
      <c r="C111" s="712" t="s">
        <v>37</v>
      </c>
      <c r="D111" s="722" t="s">
        <v>38</v>
      </c>
      <c r="E111" s="713" t="s">
        <v>39</v>
      </c>
      <c r="F111" s="883" t="s">
        <v>291</v>
      </c>
      <c r="G111" s="809">
        <f>+'(4)MantenimientoyCambiodeconex'!G106*1.12</f>
        <v>14.14784448</v>
      </c>
      <c r="H111" s="809">
        <f>+'(4)MantenimientoyCambiodeconex'!H106*1.12</f>
        <v>14.120346240000002</v>
      </c>
      <c r="I111" s="809">
        <f>+'(4)MantenimientoyCambiodeconex'!I106*1.12</f>
        <v>14.14784448</v>
      </c>
      <c r="J111" s="809">
        <f>+'(4)MantenimientoyCambiodeconex'!J106*1.12</f>
        <v>14.120346240000002</v>
      </c>
      <c r="K111" s="809">
        <f>+'(4)MantenimientoyCambiodeconex'!K106*1.12</f>
        <v>14.794053120000001</v>
      </c>
      <c r="L111" s="809">
        <f>+'(4)MantenimientoyCambiodeconex'!L106*1.12</f>
        <v>15.096533760000002</v>
      </c>
      <c r="M111" s="837"/>
      <c r="N111" s="931"/>
      <c r="O111" s="931"/>
      <c r="P111" s="931"/>
      <c r="R111" s="834">
        <f>+G111/'(4)MantenimientoyCambiodeconex'!G106</f>
        <v>1.1200000000000001</v>
      </c>
      <c r="S111" s="834">
        <f>+H111/'(4)MantenimientoyCambiodeconex'!H106</f>
        <v>1.1200000000000001</v>
      </c>
      <c r="T111" s="834">
        <f>+I111/'(4)MantenimientoyCambiodeconex'!I106</f>
        <v>1.1200000000000001</v>
      </c>
      <c r="U111" s="834">
        <f>+J111/'(4)MantenimientoyCambiodeconex'!J106</f>
        <v>1.1200000000000001</v>
      </c>
      <c r="V111" s="834">
        <f>+K111/'(4)MantenimientoyCambiodeconex'!K106</f>
        <v>1.1200000000000001</v>
      </c>
      <c r="W111" s="834">
        <f>+L111/'(4)MantenimientoyCambiodeconex'!L106</f>
        <v>1.1200000000000001</v>
      </c>
      <c r="Y111" s="834">
        <f>+IF(R111=G111,0,1)</f>
        <v>1</v>
      </c>
      <c r="Z111" s="834">
        <f t="shared" ref="Z111:AD115" si="9">+IF(S111=H111,0,1)</f>
        <v>1</v>
      </c>
      <c r="AA111" s="834">
        <f t="shared" si="9"/>
        <v>1</v>
      </c>
      <c r="AB111" s="834">
        <f t="shared" si="9"/>
        <v>1</v>
      </c>
      <c r="AC111" s="834">
        <f t="shared" si="9"/>
        <v>1</v>
      </c>
      <c r="AD111" s="834">
        <f t="shared" si="9"/>
        <v>1</v>
      </c>
    </row>
    <row r="112" spans="2:30">
      <c r="B112" s="715"/>
      <c r="C112" s="715"/>
      <c r="D112" s="722" t="s">
        <v>41</v>
      </c>
      <c r="E112" s="713" t="s">
        <v>42</v>
      </c>
      <c r="F112" s="883" t="s">
        <v>291</v>
      </c>
      <c r="G112" s="809">
        <f>+'(4)MantenimientoyCambiodeconex'!G107*1.12</f>
        <v>14.14784448</v>
      </c>
      <c r="H112" s="809">
        <f>+'(4)MantenimientoyCambiodeconex'!H107*1.12</f>
        <v>14.120346240000002</v>
      </c>
      <c r="I112" s="809">
        <f>+'(4)MantenimientoyCambiodeconex'!I107*1.12</f>
        <v>14.14784448</v>
      </c>
      <c r="J112" s="809">
        <f>+'(4)MantenimientoyCambiodeconex'!J107*1.12</f>
        <v>14.120346240000002</v>
      </c>
      <c r="K112" s="809">
        <f>+'(4)MantenimientoyCambiodeconex'!K107*1.12</f>
        <v>14.794053120000001</v>
      </c>
      <c r="L112" s="809">
        <f>+'(4)MantenimientoyCambiodeconex'!L107*1.12</f>
        <v>15.096533760000002</v>
      </c>
      <c r="M112" s="837"/>
      <c r="N112" s="837"/>
      <c r="O112" s="837"/>
      <c r="P112" s="837"/>
      <c r="R112" s="834">
        <f>+G112/'(4)MantenimientoyCambiodeconex'!G107</f>
        <v>1.1200000000000001</v>
      </c>
      <c r="S112" s="834">
        <f>+H112/'(4)MantenimientoyCambiodeconex'!H107</f>
        <v>1.1200000000000001</v>
      </c>
      <c r="T112" s="834">
        <f>+I112/'(4)MantenimientoyCambiodeconex'!I107</f>
        <v>1.1200000000000001</v>
      </c>
      <c r="U112" s="834">
        <f>+J112/'(4)MantenimientoyCambiodeconex'!J107</f>
        <v>1.1200000000000001</v>
      </c>
      <c r="V112" s="834">
        <f>+K112/'(4)MantenimientoyCambiodeconex'!K107</f>
        <v>1.1200000000000001</v>
      </c>
      <c r="W112" s="834">
        <f>+L112/'(4)MantenimientoyCambiodeconex'!L107</f>
        <v>1.1200000000000001</v>
      </c>
      <c r="Y112" s="834">
        <f t="shared" ref="Y112:Y115" si="10">+IF(R112=G112,0,1)</f>
        <v>1</v>
      </c>
      <c r="Z112" s="834">
        <f t="shared" si="9"/>
        <v>1</v>
      </c>
      <c r="AA112" s="834">
        <f t="shared" si="9"/>
        <v>1</v>
      </c>
      <c r="AB112" s="834">
        <f t="shared" si="9"/>
        <v>1</v>
      </c>
      <c r="AC112" s="834">
        <f t="shared" si="9"/>
        <v>1</v>
      </c>
      <c r="AD112" s="834">
        <f t="shared" si="9"/>
        <v>1</v>
      </c>
    </row>
    <row r="113" spans="2:31">
      <c r="B113" s="715"/>
      <c r="C113" s="715"/>
      <c r="D113" s="722" t="s">
        <v>43</v>
      </c>
      <c r="E113" s="713" t="s">
        <v>44</v>
      </c>
      <c r="F113" s="883" t="s">
        <v>291</v>
      </c>
      <c r="G113" s="809">
        <f>+'(4)MantenimientoyCambiodeconex'!G108*1.12</f>
        <v>14.14784448</v>
      </c>
      <c r="H113" s="809">
        <f>+'(4)MantenimientoyCambiodeconex'!H108*1.12</f>
        <v>14.120346240000002</v>
      </c>
      <c r="I113" s="809">
        <f>+'(4)MantenimientoyCambiodeconex'!I108*1.12</f>
        <v>14.14784448</v>
      </c>
      <c r="J113" s="809">
        <f>+'(4)MantenimientoyCambiodeconex'!J108*1.12</f>
        <v>14.120346240000002</v>
      </c>
      <c r="K113" s="809">
        <f>+'(4)MantenimientoyCambiodeconex'!K108*1.12</f>
        <v>14.794053120000001</v>
      </c>
      <c r="L113" s="809">
        <f>+'(4)MantenimientoyCambiodeconex'!L108*1.12</f>
        <v>15.096533760000002</v>
      </c>
      <c r="M113" s="837"/>
      <c r="N113" s="837"/>
      <c r="O113" s="837"/>
      <c r="P113" s="837"/>
      <c r="R113" s="834">
        <f>+G113/'(4)MantenimientoyCambiodeconex'!G108</f>
        <v>1.1200000000000001</v>
      </c>
      <c r="S113" s="834">
        <f>+H113/'(4)MantenimientoyCambiodeconex'!H108</f>
        <v>1.1200000000000001</v>
      </c>
      <c r="T113" s="834">
        <f>+I113/'(4)MantenimientoyCambiodeconex'!I108</f>
        <v>1.1200000000000001</v>
      </c>
      <c r="U113" s="834">
        <f>+J113/'(4)MantenimientoyCambiodeconex'!J108</f>
        <v>1.1200000000000001</v>
      </c>
      <c r="V113" s="834">
        <f>+K113/'(4)MantenimientoyCambiodeconex'!K108</f>
        <v>1.1200000000000001</v>
      </c>
      <c r="W113" s="834">
        <f>+L113/'(4)MantenimientoyCambiodeconex'!L108</f>
        <v>1.1200000000000001</v>
      </c>
      <c r="Y113" s="834">
        <f t="shared" si="10"/>
        <v>1</v>
      </c>
      <c r="Z113" s="834">
        <f t="shared" si="9"/>
        <v>1</v>
      </c>
      <c r="AA113" s="834">
        <f t="shared" si="9"/>
        <v>1</v>
      </c>
      <c r="AB113" s="834">
        <f t="shared" si="9"/>
        <v>1</v>
      </c>
      <c r="AC113" s="834">
        <f t="shared" si="9"/>
        <v>1</v>
      </c>
      <c r="AD113" s="834">
        <f t="shared" si="9"/>
        <v>1</v>
      </c>
    </row>
    <row r="114" spans="2:31" ht="13.15" customHeight="1">
      <c r="B114" s="715"/>
      <c r="C114" s="715"/>
      <c r="D114" s="761" t="s">
        <v>45</v>
      </c>
      <c r="E114" s="713" t="s">
        <v>46</v>
      </c>
      <c r="F114" s="883" t="s">
        <v>291</v>
      </c>
      <c r="G114" s="809">
        <f>+'(4)MantenimientoyCambiodeconex'!G109*1.12</f>
        <v>14.14784448</v>
      </c>
      <c r="H114" s="809">
        <f>+'(4)MantenimientoyCambiodeconex'!H109*1.12</f>
        <v>14.120346240000002</v>
      </c>
      <c r="I114" s="809">
        <f>+'(4)MantenimientoyCambiodeconex'!I109*1.12</f>
        <v>14.14784448</v>
      </c>
      <c r="J114" s="809">
        <f>+'(4)MantenimientoyCambiodeconex'!J109*1.12</f>
        <v>14.120346240000002</v>
      </c>
      <c r="K114" s="809">
        <f>+'(4)MantenimientoyCambiodeconex'!K109*1.12</f>
        <v>14.794053120000001</v>
      </c>
      <c r="L114" s="809">
        <f>+'(4)MantenimientoyCambiodeconex'!L109*1.12</f>
        <v>15.096533760000002</v>
      </c>
      <c r="M114" s="837"/>
      <c r="N114" s="837"/>
      <c r="O114" s="837"/>
      <c r="P114" s="837"/>
      <c r="R114" s="834">
        <f>+G114/'(4)MantenimientoyCambiodeconex'!G109</f>
        <v>1.1200000000000001</v>
      </c>
      <c r="S114" s="834">
        <f>+H114/'(4)MantenimientoyCambiodeconex'!H109</f>
        <v>1.1200000000000001</v>
      </c>
      <c r="T114" s="834">
        <f>+I114/'(4)MantenimientoyCambiodeconex'!I109</f>
        <v>1.1200000000000001</v>
      </c>
      <c r="U114" s="834">
        <f>+J114/'(4)MantenimientoyCambiodeconex'!J109</f>
        <v>1.1200000000000001</v>
      </c>
      <c r="V114" s="834">
        <f>+K114/'(4)MantenimientoyCambiodeconex'!K109</f>
        <v>1.1200000000000001</v>
      </c>
      <c r="W114" s="834">
        <f>+L114/'(4)MantenimientoyCambiodeconex'!L109</f>
        <v>1.1200000000000001</v>
      </c>
      <c r="Y114" s="834">
        <f t="shared" si="10"/>
        <v>1</v>
      </c>
      <c r="Z114" s="834">
        <f t="shared" si="9"/>
        <v>1</v>
      </c>
      <c r="AA114" s="834">
        <f t="shared" si="9"/>
        <v>1</v>
      </c>
      <c r="AB114" s="834">
        <f t="shared" si="9"/>
        <v>1</v>
      </c>
      <c r="AC114" s="834">
        <f t="shared" si="9"/>
        <v>1</v>
      </c>
      <c r="AD114" s="834">
        <f t="shared" si="9"/>
        <v>1</v>
      </c>
    </row>
    <row r="115" spans="2:31" ht="13.15" customHeight="1">
      <c r="B115" s="876"/>
      <c r="C115" s="876"/>
      <c r="D115" s="762" t="s">
        <v>177</v>
      </c>
      <c r="E115" s="738" t="s">
        <v>176</v>
      </c>
      <c r="F115" s="883" t="s">
        <v>291</v>
      </c>
      <c r="G115" s="809">
        <f>+'(4)MantenimientoyCambiodeconex'!G110*1.12</f>
        <v>14.794053120000001</v>
      </c>
      <c r="H115" s="809">
        <f>+'(4)MantenimientoyCambiodeconex'!H110*1.12</f>
        <v>15.096533760000002</v>
      </c>
      <c r="I115" s="809">
        <f>+'(4)MantenimientoyCambiodeconex'!I110*1.12</f>
        <v>14.794053120000001</v>
      </c>
      <c r="J115" s="809">
        <f>+'(4)MantenimientoyCambiodeconex'!J110*1.12</f>
        <v>15.096533760000002</v>
      </c>
      <c r="K115" s="809">
        <f>+'(4)MantenimientoyCambiodeconex'!K110*1.12</f>
        <v>15.770240640000004</v>
      </c>
      <c r="L115" s="809">
        <f>+'(4)MantenimientoyCambiodeconex'!L110*1.12</f>
        <v>15.797738880000001</v>
      </c>
      <c r="M115" s="837"/>
      <c r="N115" s="931"/>
      <c r="O115" s="837"/>
      <c r="P115" s="837"/>
      <c r="R115" s="834">
        <f>+G115/'(4)MantenimientoyCambiodeconex'!G110</f>
        <v>1.1200000000000001</v>
      </c>
      <c r="S115" s="834">
        <f>+H115/'(4)MantenimientoyCambiodeconex'!H110</f>
        <v>1.1200000000000001</v>
      </c>
      <c r="T115" s="834">
        <f>+I115/'(4)MantenimientoyCambiodeconex'!I110</f>
        <v>1.1200000000000001</v>
      </c>
      <c r="U115" s="834">
        <f>+J115/'(4)MantenimientoyCambiodeconex'!J110</f>
        <v>1.1200000000000001</v>
      </c>
      <c r="V115" s="834">
        <f>+K115/'(4)MantenimientoyCambiodeconex'!K110</f>
        <v>1.1200000000000001</v>
      </c>
      <c r="W115" s="834">
        <f>+L115/'(4)MantenimientoyCambiodeconex'!L110</f>
        <v>1.1200000000000001</v>
      </c>
      <c r="Y115" s="834">
        <f t="shared" si="10"/>
        <v>1</v>
      </c>
      <c r="Z115" s="834">
        <f t="shared" si="9"/>
        <v>1</v>
      </c>
      <c r="AA115" s="834">
        <f t="shared" si="9"/>
        <v>1</v>
      </c>
      <c r="AB115" s="834">
        <f t="shared" si="9"/>
        <v>1</v>
      </c>
      <c r="AC115" s="834">
        <f>+IF(V115=K115,0,1)</f>
        <v>1</v>
      </c>
      <c r="AD115" s="834">
        <f>+IF(W115=L115,0,1)</f>
        <v>1</v>
      </c>
      <c r="AE115" s="884">
        <f>+SUM(Y111:AD115)</f>
        <v>30</v>
      </c>
    </row>
  </sheetData>
  <mergeCells count="16">
    <mergeCell ref="I57:J57"/>
    <mergeCell ref="K57:L57"/>
    <mergeCell ref="M57:N57"/>
    <mergeCell ref="O57:P57"/>
    <mergeCell ref="G78:H78"/>
    <mergeCell ref="I78:J78"/>
    <mergeCell ref="K78:L78"/>
    <mergeCell ref="M78:N78"/>
    <mergeCell ref="I8:J8"/>
    <mergeCell ref="K8:L8"/>
    <mergeCell ref="M8:N8"/>
    <mergeCell ref="O8:P8"/>
    <mergeCell ref="G41:H41"/>
    <mergeCell ref="I41:J41"/>
    <mergeCell ref="K41:L41"/>
    <mergeCell ref="M41:N4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C2:H25"/>
  <sheetViews>
    <sheetView workbookViewId="0">
      <selection activeCell="E1" sqref="E1"/>
    </sheetView>
  </sheetViews>
  <sheetFormatPr baseColWidth="10" defaultRowHeight="12.75"/>
  <cols>
    <col min="3" max="3" width="19.5703125" style="238" customWidth="1"/>
    <col min="4" max="4" width="16" style="238" customWidth="1"/>
    <col min="7" max="7" width="33.140625" bestFit="1" customWidth="1"/>
  </cols>
  <sheetData>
    <row r="2" spans="3:8">
      <c r="C2" s="1" t="s">
        <v>459</v>
      </c>
      <c r="G2" s="1" t="s">
        <v>427</v>
      </c>
    </row>
    <row r="3" spans="3:8" ht="15">
      <c r="C3" s="244" t="s">
        <v>247</v>
      </c>
      <c r="D3" s="246" t="s">
        <v>268</v>
      </c>
      <c r="G3" s="244" t="s">
        <v>247</v>
      </c>
      <c r="H3" s="246" t="s">
        <v>268</v>
      </c>
    </row>
    <row r="4" spans="3:8" s="190" customFormat="1" ht="30">
      <c r="C4" s="245"/>
      <c r="D4" s="247" t="s">
        <v>269</v>
      </c>
      <c r="G4" s="245"/>
      <c r="H4" s="247" t="s">
        <v>269</v>
      </c>
    </row>
    <row r="5" spans="3:8" ht="15">
      <c r="C5" s="242" t="s">
        <v>248</v>
      </c>
      <c r="D5" s="243">
        <v>0</v>
      </c>
      <c r="G5" s="242" t="s">
        <v>248</v>
      </c>
      <c r="H5" s="243">
        <v>0.02</v>
      </c>
    </row>
    <row r="6" spans="3:8" ht="15">
      <c r="C6" s="239" t="s">
        <v>251</v>
      </c>
      <c r="D6" s="241">
        <v>-0.01</v>
      </c>
      <c r="G6" s="239" t="s">
        <v>249</v>
      </c>
      <c r="H6" s="241">
        <v>0.01</v>
      </c>
    </row>
    <row r="7" spans="3:8" ht="15">
      <c r="C7" s="239" t="s">
        <v>252</v>
      </c>
      <c r="D7" s="241">
        <v>-0.01</v>
      </c>
      <c r="G7" s="239" t="s">
        <v>250</v>
      </c>
      <c r="H7" s="241">
        <v>-0.02</v>
      </c>
    </row>
    <row r="8" spans="3:8" ht="15">
      <c r="C8" s="240" t="s">
        <v>253</v>
      </c>
      <c r="D8" s="241">
        <v>0</v>
      </c>
      <c r="G8" s="239" t="s">
        <v>251</v>
      </c>
      <c r="H8" s="241">
        <v>0</v>
      </c>
    </row>
    <row r="9" spans="3:8" ht="15">
      <c r="C9" s="240" t="s">
        <v>263</v>
      </c>
      <c r="D9" s="241">
        <v>0</v>
      </c>
      <c r="G9" s="239" t="s">
        <v>252</v>
      </c>
      <c r="H9" s="241">
        <v>0.01</v>
      </c>
    </row>
    <row r="10" spans="3:8" ht="15">
      <c r="C10" s="240" t="s">
        <v>254</v>
      </c>
      <c r="D10" s="241">
        <v>0</v>
      </c>
      <c r="G10" s="240" t="s">
        <v>253</v>
      </c>
      <c r="H10" s="241">
        <v>0.01</v>
      </c>
    </row>
    <row r="11" spans="3:8" ht="15">
      <c r="C11" s="240" t="s">
        <v>264</v>
      </c>
      <c r="D11" s="241">
        <v>-0.01</v>
      </c>
      <c r="G11" s="240" t="s">
        <v>263</v>
      </c>
      <c r="H11" s="241">
        <v>0.02</v>
      </c>
    </row>
    <row r="12" spans="3:8" ht="15">
      <c r="C12" s="240" t="s">
        <v>265</v>
      </c>
      <c r="D12" s="241">
        <v>-0.01</v>
      </c>
      <c r="G12" s="240" t="s">
        <v>254</v>
      </c>
      <c r="H12" s="241">
        <v>0.01</v>
      </c>
    </row>
    <row r="13" spans="3:8" ht="15">
      <c r="C13" s="240" t="s">
        <v>255</v>
      </c>
      <c r="D13" s="241">
        <v>-0.01</v>
      </c>
      <c r="G13" s="240" t="s">
        <v>264</v>
      </c>
      <c r="H13" s="241">
        <v>0.02</v>
      </c>
    </row>
    <row r="14" spans="3:8" ht="15">
      <c r="C14" s="240" t="s">
        <v>266</v>
      </c>
      <c r="D14" s="241">
        <v>0</v>
      </c>
      <c r="G14" s="240" t="s">
        <v>265</v>
      </c>
      <c r="H14" s="241">
        <v>0.02</v>
      </c>
    </row>
    <row r="15" spans="3:8" ht="15">
      <c r="C15" s="240" t="s">
        <v>256</v>
      </c>
      <c r="D15" s="241">
        <v>0</v>
      </c>
      <c r="G15" s="240" t="s">
        <v>255</v>
      </c>
      <c r="H15" s="241">
        <v>0.02</v>
      </c>
    </row>
    <row r="16" spans="3:8" ht="15">
      <c r="C16" s="240" t="s">
        <v>257</v>
      </c>
      <c r="D16" s="241">
        <v>0</v>
      </c>
      <c r="G16" s="240" t="s">
        <v>266</v>
      </c>
      <c r="H16" s="241">
        <v>0.02</v>
      </c>
    </row>
    <row r="17" spans="3:8" ht="15">
      <c r="C17" s="240" t="s">
        <v>267</v>
      </c>
      <c r="D17" s="241">
        <v>-0.01</v>
      </c>
      <c r="G17" s="240" t="s">
        <v>256</v>
      </c>
      <c r="H17" s="241">
        <v>0.01</v>
      </c>
    </row>
    <row r="18" spans="3:8" ht="15">
      <c r="C18" s="240" t="s">
        <v>258</v>
      </c>
      <c r="D18" s="241">
        <v>-0.01</v>
      </c>
      <c r="G18" s="240" t="s">
        <v>257</v>
      </c>
      <c r="H18" s="241">
        <v>0.01</v>
      </c>
    </row>
    <row r="19" spans="3:8" ht="15">
      <c r="C19" s="969" t="s">
        <v>431</v>
      </c>
      <c r="D19" s="970">
        <v>0.01</v>
      </c>
      <c r="G19" s="240" t="s">
        <v>267</v>
      </c>
      <c r="H19" s="241">
        <v>0.02</v>
      </c>
    </row>
    <row r="20" spans="3:8" ht="15">
      <c r="C20" s="239" t="s">
        <v>259</v>
      </c>
      <c r="D20" s="241">
        <v>0</v>
      </c>
      <c r="G20" s="240" t="s">
        <v>258</v>
      </c>
      <c r="H20" s="241">
        <v>0.02</v>
      </c>
    </row>
    <row r="21" spans="3:8" ht="15">
      <c r="C21" s="240" t="s">
        <v>260</v>
      </c>
      <c r="D21" s="241">
        <v>0.01</v>
      </c>
      <c r="G21" s="239" t="s">
        <v>259</v>
      </c>
      <c r="H21" s="241">
        <v>0.02</v>
      </c>
    </row>
    <row r="22" spans="3:8" ht="15">
      <c r="C22" s="239" t="s">
        <v>261</v>
      </c>
      <c r="D22" s="241">
        <v>-0.01</v>
      </c>
      <c r="G22" s="240" t="s">
        <v>260</v>
      </c>
      <c r="H22" s="241">
        <v>-0.01</v>
      </c>
    </row>
    <row r="23" spans="3:8" ht="15">
      <c r="C23" s="239" t="s">
        <v>262</v>
      </c>
      <c r="D23" s="241">
        <v>-0.01</v>
      </c>
      <c r="G23" s="239" t="s">
        <v>261</v>
      </c>
      <c r="H23" s="241">
        <v>0</v>
      </c>
    </row>
    <row r="24" spans="3:8" ht="15">
      <c r="D24" s="946">
        <f>SUM(D5:D23)</f>
        <v>-7.0000000000000007E-2</v>
      </c>
      <c r="G24" s="239" t="s">
        <v>262</v>
      </c>
      <c r="H24" s="241">
        <v>0.02</v>
      </c>
    </row>
    <row r="25" spans="3:8">
      <c r="H25" s="945">
        <f>SUM(H5:H24)</f>
        <v>0.22999999999999998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2:L113"/>
  <sheetViews>
    <sheetView showGridLines="0" zoomScaleSheetLayoutView="100" workbookViewId="0">
      <selection activeCell="C17" sqref="C17"/>
    </sheetView>
  </sheetViews>
  <sheetFormatPr baseColWidth="10" defaultColWidth="11.42578125" defaultRowHeight="15"/>
  <cols>
    <col min="1" max="1" width="11.42578125" style="2"/>
    <col min="2" max="2" width="5.7109375" style="40" customWidth="1"/>
    <col min="3" max="3" width="8.7109375" style="40" customWidth="1"/>
    <col min="4" max="4" width="12.7109375" style="40" customWidth="1"/>
    <col min="5" max="5" width="25.7109375" style="40" customWidth="1"/>
    <col min="6" max="7" width="14.7109375" style="40" customWidth="1"/>
    <col min="8" max="8" width="21.28515625" style="40" customWidth="1"/>
    <col min="9" max="9" width="15.42578125" style="40" customWidth="1"/>
    <col min="10" max="10" width="40.7109375" style="40" customWidth="1"/>
    <col min="11" max="11" width="14.7109375" style="40" customWidth="1"/>
    <col min="12" max="12" width="12.7109375" style="40" customWidth="1"/>
    <col min="13" max="16384" width="11.42578125" style="2"/>
  </cols>
  <sheetData>
    <row r="2" spans="2:12" ht="26.25">
      <c r="B2" s="1012" t="s">
        <v>400</v>
      </c>
      <c r="C2" s="1012"/>
      <c r="D2" s="1012"/>
      <c r="E2" s="1012"/>
      <c r="F2" s="1012"/>
      <c r="G2" s="1012"/>
      <c r="H2" s="1012"/>
      <c r="I2" s="1012"/>
      <c r="J2" s="1012"/>
    </row>
    <row r="3" spans="2:12" ht="18.75">
      <c r="B3" s="90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2:12" ht="18.75">
      <c r="B5" s="90" t="s">
        <v>179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2:12">
      <c r="B7" s="65" t="s">
        <v>3</v>
      </c>
      <c r="C7" s="65" t="s">
        <v>4</v>
      </c>
      <c r="D7" s="65" t="s">
        <v>6</v>
      </c>
      <c r="E7" s="65" t="s">
        <v>7</v>
      </c>
      <c r="F7" s="66" t="s">
        <v>1</v>
      </c>
      <c r="G7" s="83" t="s">
        <v>2</v>
      </c>
      <c r="H7" s="63"/>
      <c r="I7" s="63"/>
      <c r="J7" s="63"/>
    </row>
    <row r="8" spans="2:12">
      <c r="B8" s="67"/>
      <c r="C8" s="67"/>
      <c r="D8" s="67"/>
      <c r="E8" s="67" t="s">
        <v>156</v>
      </c>
      <c r="G8" s="252"/>
    </row>
    <row r="9" spans="2:12">
      <c r="B9" s="68" t="s">
        <v>9</v>
      </c>
      <c r="C9" s="69" t="s">
        <v>10</v>
      </c>
      <c r="D9" s="68" t="s">
        <v>11</v>
      </c>
      <c r="E9" s="70" t="s">
        <v>12</v>
      </c>
      <c r="F9" s="248" t="s">
        <v>178</v>
      </c>
      <c r="G9" s="68" t="s">
        <v>178</v>
      </c>
      <c r="H9" s="63"/>
      <c r="I9" s="63"/>
      <c r="J9" s="63"/>
    </row>
    <row r="10" spans="2:12">
      <c r="B10" s="71"/>
      <c r="C10" s="72"/>
      <c r="D10" s="71"/>
      <c r="E10" s="73"/>
      <c r="F10" s="249" t="s">
        <v>13</v>
      </c>
      <c r="G10" s="74" t="s">
        <v>13</v>
      </c>
    </row>
    <row r="11" spans="2:12">
      <c r="B11" s="68" t="s">
        <v>9</v>
      </c>
      <c r="C11" s="69" t="s">
        <v>14</v>
      </c>
      <c r="D11" s="68" t="s">
        <v>11</v>
      </c>
      <c r="E11" s="70" t="s">
        <v>15</v>
      </c>
      <c r="F11" s="248" t="s">
        <v>178</v>
      </c>
      <c r="G11" s="68" t="s">
        <v>178</v>
      </c>
      <c r="H11" s="63"/>
      <c r="I11" s="63"/>
      <c r="J11" s="63"/>
    </row>
    <row r="12" spans="2:12">
      <c r="B12" s="71"/>
      <c r="C12" s="72"/>
      <c r="D12" s="71"/>
      <c r="E12" s="75"/>
      <c r="F12" s="250" t="s">
        <v>13</v>
      </c>
      <c r="G12" s="71" t="s">
        <v>13</v>
      </c>
    </row>
    <row r="13" spans="2:12">
      <c r="B13" s="68" t="s">
        <v>16</v>
      </c>
      <c r="C13" s="68" t="s">
        <v>17</v>
      </c>
      <c r="D13" s="68" t="s">
        <v>18</v>
      </c>
      <c r="E13" s="76" t="s">
        <v>19</v>
      </c>
      <c r="F13" s="249" t="s">
        <v>178</v>
      </c>
      <c r="G13" s="74" t="s">
        <v>178</v>
      </c>
      <c r="H13" s="63"/>
      <c r="I13" s="63"/>
      <c r="J13" s="63"/>
    </row>
    <row r="14" spans="2:12">
      <c r="B14" s="74"/>
      <c r="C14" s="74"/>
      <c r="D14" s="74"/>
      <c r="E14" s="76"/>
      <c r="F14" s="249" t="s">
        <v>56</v>
      </c>
      <c r="G14" s="74" t="s">
        <v>56</v>
      </c>
    </row>
    <row r="15" spans="2:12">
      <c r="B15" s="71"/>
      <c r="C15" s="71"/>
      <c r="D15" s="74"/>
      <c r="E15" s="76"/>
      <c r="F15" s="249" t="s">
        <v>20</v>
      </c>
      <c r="G15" s="74" t="s">
        <v>20</v>
      </c>
      <c r="H15" s="63"/>
      <c r="I15" s="63"/>
      <c r="J15" s="63"/>
    </row>
    <row r="16" spans="2:12">
      <c r="B16" s="68" t="s">
        <v>16</v>
      </c>
      <c r="C16" s="68" t="s">
        <v>21</v>
      </c>
      <c r="D16" s="68" t="s">
        <v>18</v>
      </c>
      <c r="E16" s="77" t="s">
        <v>22</v>
      </c>
      <c r="F16" s="248" t="s">
        <v>178</v>
      </c>
      <c r="G16" s="68" t="s">
        <v>178</v>
      </c>
    </row>
    <row r="17" spans="2:12">
      <c r="B17" s="74"/>
      <c r="C17" s="74"/>
      <c r="D17" s="74"/>
      <c r="E17" s="76"/>
      <c r="F17" s="249" t="s">
        <v>56</v>
      </c>
      <c r="G17" s="74" t="s">
        <v>56</v>
      </c>
      <c r="H17" s="63"/>
      <c r="I17" s="63"/>
      <c r="J17" s="63"/>
    </row>
    <row r="18" spans="2:12">
      <c r="B18" s="71"/>
      <c r="C18" s="71"/>
      <c r="D18" s="74"/>
      <c r="E18" s="78"/>
      <c r="F18" s="250" t="s">
        <v>20</v>
      </c>
      <c r="G18" s="71" t="s">
        <v>20</v>
      </c>
    </row>
    <row r="19" spans="2:12">
      <c r="B19" s="68" t="s">
        <v>23</v>
      </c>
      <c r="C19" s="68" t="s">
        <v>24</v>
      </c>
      <c r="D19" s="68" t="s">
        <v>18</v>
      </c>
      <c r="E19" s="76" t="s">
        <v>25</v>
      </c>
      <c r="F19" s="249" t="s">
        <v>178</v>
      </c>
      <c r="G19" s="74" t="s">
        <v>178</v>
      </c>
      <c r="H19" s="63"/>
      <c r="I19" s="63"/>
      <c r="J19" s="63"/>
    </row>
    <row r="20" spans="2:12">
      <c r="B20" s="71"/>
      <c r="C20" s="71"/>
      <c r="D20" s="74"/>
      <c r="E20" s="76"/>
      <c r="F20" s="249" t="s">
        <v>20</v>
      </c>
      <c r="G20" s="74" t="s">
        <v>20</v>
      </c>
    </row>
    <row r="21" spans="2:12">
      <c r="B21" s="68" t="s">
        <v>26</v>
      </c>
      <c r="C21" s="72" t="s">
        <v>27</v>
      </c>
      <c r="D21" s="79" t="s">
        <v>18</v>
      </c>
      <c r="E21" s="80" t="s">
        <v>28</v>
      </c>
      <c r="F21" s="251" t="s">
        <v>20</v>
      </c>
      <c r="G21" s="79" t="s">
        <v>20</v>
      </c>
      <c r="H21" s="63"/>
      <c r="I21" s="63"/>
      <c r="J21" s="63"/>
    </row>
    <row r="22" spans="2:12">
      <c r="B22" s="74"/>
      <c r="C22" s="81" t="s">
        <v>29</v>
      </c>
      <c r="D22" s="79" t="s">
        <v>18</v>
      </c>
      <c r="E22" s="80" t="s">
        <v>30</v>
      </c>
      <c r="F22" s="253"/>
      <c r="G22" s="79" t="s">
        <v>20</v>
      </c>
    </row>
    <row r="23" spans="2:12">
      <c r="B23" s="74"/>
      <c r="C23" s="81" t="s">
        <v>31</v>
      </c>
      <c r="D23" s="79" t="s">
        <v>18</v>
      </c>
      <c r="E23" s="80" t="s">
        <v>32</v>
      </c>
      <c r="F23" s="253"/>
      <c r="G23" s="79" t="s">
        <v>20</v>
      </c>
      <c r="H23" s="63"/>
      <c r="I23" s="63"/>
      <c r="J23" s="63"/>
    </row>
    <row r="24" spans="2:12">
      <c r="B24" s="71"/>
      <c r="C24" s="81" t="s">
        <v>33</v>
      </c>
      <c r="D24" s="79" t="s">
        <v>18</v>
      </c>
      <c r="E24" s="80" t="s">
        <v>34</v>
      </c>
      <c r="F24" s="253"/>
      <c r="G24" s="79" t="s">
        <v>20</v>
      </c>
    </row>
    <row r="25" spans="2:12">
      <c r="B25" s="64" t="s">
        <v>175</v>
      </c>
      <c r="C25" s="63"/>
      <c r="D25" s="63"/>
      <c r="E25" s="63"/>
      <c r="F25" s="63"/>
      <c r="G25" s="63"/>
      <c r="H25" s="63"/>
      <c r="I25" s="63"/>
      <c r="J25" s="63"/>
    </row>
    <row r="27" spans="2:12" ht="18.75">
      <c r="B27" s="90" t="s">
        <v>243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spans="2:12">
      <c r="B29" s="65" t="s">
        <v>3</v>
      </c>
      <c r="C29" s="65" t="s">
        <v>4</v>
      </c>
      <c r="D29" s="65" t="s">
        <v>6</v>
      </c>
      <c r="E29" s="82" t="s">
        <v>7</v>
      </c>
      <c r="F29" s="83" t="s">
        <v>35</v>
      </c>
      <c r="G29" s="83" t="s">
        <v>36</v>
      </c>
      <c r="H29" s="63"/>
      <c r="I29" s="63"/>
      <c r="J29" s="84"/>
      <c r="K29" s="63"/>
      <c r="L29" s="63"/>
    </row>
    <row r="30" spans="2:12">
      <c r="B30" s="67"/>
      <c r="C30" s="67"/>
      <c r="D30" s="67"/>
      <c r="E30" s="85" t="s">
        <v>156</v>
      </c>
      <c r="F30" s="86"/>
      <c r="G30" s="86"/>
      <c r="H30" s="63"/>
      <c r="I30" s="84"/>
      <c r="J30" s="84"/>
      <c r="K30" s="63"/>
      <c r="L30" s="63"/>
    </row>
    <row r="31" spans="2:12">
      <c r="B31" s="68" t="s">
        <v>37</v>
      </c>
      <c r="C31" s="81" t="s">
        <v>38</v>
      </c>
      <c r="D31" s="79" t="s">
        <v>18</v>
      </c>
      <c r="E31" s="87" t="s">
        <v>39</v>
      </c>
      <c r="F31" s="79" t="s">
        <v>40</v>
      </c>
      <c r="G31" s="79" t="s">
        <v>40</v>
      </c>
      <c r="H31" s="63"/>
      <c r="I31" s="88"/>
      <c r="J31" s="88"/>
      <c r="K31" s="63"/>
      <c r="L31" s="63"/>
    </row>
    <row r="32" spans="2:12">
      <c r="B32" s="74"/>
      <c r="C32" s="81" t="s">
        <v>41</v>
      </c>
      <c r="D32" s="79" t="s">
        <v>18</v>
      </c>
      <c r="E32" s="80" t="s">
        <v>42</v>
      </c>
      <c r="F32" s="79" t="s">
        <v>40</v>
      </c>
      <c r="G32" s="79" t="s">
        <v>40</v>
      </c>
      <c r="H32" s="63"/>
      <c r="I32" s="88"/>
      <c r="J32" s="88"/>
      <c r="K32" s="63"/>
      <c r="L32" s="63"/>
    </row>
    <row r="33" spans="2:12">
      <c r="B33" s="74"/>
      <c r="C33" s="81" t="s">
        <v>43</v>
      </c>
      <c r="D33" s="79" t="s">
        <v>18</v>
      </c>
      <c r="E33" s="80" t="s">
        <v>44</v>
      </c>
      <c r="F33" s="79" t="s">
        <v>40</v>
      </c>
      <c r="G33" s="79" t="s">
        <v>40</v>
      </c>
      <c r="H33" s="63"/>
      <c r="I33" s="88"/>
      <c r="J33" s="88"/>
      <c r="K33" s="63"/>
      <c r="L33" s="63"/>
    </row>
    <row r="34" spans="2:12">
      <c r="B34" s="74"/>
      <c r="C34" s="81" t="s">
        <v>45</v>
      </c>
      <c r="D34" s="79" t="s">
        <v>18</v>
      </c>
      <c r="E34" s="80" t="s">
        <v>46</v>
      </c>
      <c r="F34" s="79" t="s">
        <v>40</v>
      </c>
      <c r="G34" s="79" t="s">
        <v>40</v>
      </c>
      <c r="H34" s="63"/>
      <c r="I34" s="88"/>
      <c r="J34" s="88"/>
    </row>
    <row r="35" spans="2:12">
      <c r="B35" s="89"/>
      <c r="C35" s="81" t="s">
        <v>177</v>
      </c>
      <c r="D35" s="79" t="s">
        <v>18</v>
      </c>
      <c r="E35" s="80" t="s">
        <v>176</v>
      </c>
      <c r="F35" s="79" t="s">
        <v>40</v>
      </c>
      <c r="G35" s="79" t="s">
        <v>40</v>
      </c>
      <c r="H35" s="63"/>
      <c r="I35" s="63"/>
      <c r="J35" s="63"/>
    </row>
    <row r="36" spans="2:12">
      <c r="B36" s="64" t="s">
        <v>175</v>
      </c>
      <c r="C36" s="63"/>
      <c r="D36" s="63"/>
      <c r="E36" s="63"/>
      <c r="F36" s="63"/>
      <c r="G36" s="63"/>
      <c r="H36" s="63"/>
      <c r="I36" s="63"/>
      <c r="J36" s="63"/>
    </row>
    <row r="38" spans="2:12" ht="26.25">
      <c r="B38" s="1012" t="s">
        <v>401</v>
      </c>
      <c r="C38" s="1012"/>
      <c r="D38" s="1012"/>
      <c r="E38" s="1012"/>
      <c r="F38" s="1012"/>
      <c r="G38" s="1012"/>
      <c r="H38" s="1012"/>
      <c r="I38" s="1012"/>
      <c r="J38" s="1012"/>
    </row>
    <row r="39" spans="2:12" ht="21">
      <c r="B39" s="42" t="s">
        <v>188</v>
      </c>
      <c r="C39" s="43"/>
      <c r="D39" s="43"/>
      <c r="E39" s="43"/>
      <c r="F39" s="43"/>
      <c r="G39" s="43"/>
      <c r="H39" s="43"/>
      <c r="I39" s="43"/>
      <c r="J39" s="43"/>
    </row>
    <row r="40" spans="2:12">
      <c r="B40" s="43"/>
      <c r="C40" s="43"/>
      <c r="D40" s="43"/>
      <c r="E40" s="43"/>
      <c r="F40" s="43"/>
      <c r="G40" s="43"/>
      <c r="H40" s="43"/>
      <c r="I40" s="43"/>
      <c r="J40" s="43"/>
    </row>
    <row r="41" spans="2:12">
      <c r="B41" s="44" t="s">
        <v>3</v>
      </c>
      <c r="C41" s="44" t="s">
        <v>4</v>
      </c>
      <c r="D41" s="44" t="s">
        <v>5</v>
      </c>
      <c r="E41" s="44" t="s">
        <v>6</v>
      </c>
      <c r="F41" s="44" t="s">
        <v>7</v>
      </c>
      <c r="G41" s="44" t="s">
        <v>189</v>
      </c>
      <c r="H41" s="44" t="s">
        <v>190</v>
      </c>
      <c r="I41" s="44" t="s">
        <v>191</v>
      </c>
      <c r="J41" s="44" t="s">
        <v>50</v>
      </c>
    </row>
    <row r="42" spans="2:12">
      <c r="B42" s="45"/>
      <c r="C42" s="45"/>
      <c r="D42" s="45" t="s">
        <v>8</v>
      </c>
      <c r="E42" s="45"/>
      <c r="F42" s="45" t="s">
        <v>90</v>
      </c>
      <c r="G42" s="45"/>
      <c r="H42" s="45"/>
      <c r="I42" s="45"/>
      <c r="J42" s="45"/>
    </row>
    <row r="43" spans="2:12" ht="30">
      <c r="B43" s="46" t="s">
        <v>9</v>
      </c>
      <c r="C43" s="46" t="s">
        <v>192</v>
      </c>
      <c r="D43" s="46" t="s">
        <v>53</v>
      </c>
      <c r="E43" s="46" t="s">
        <v>11</v>
      </c>
      <c r="F43" s="47" t="s">
        <v>193</v>
      </c>
      <c r="G43" s="48"/>
      <c r="H43" s="49" t="s">
        <v>55</v>
      </c>
      <c r="I43" s="49" t="s">
        <v>56</v>
      </c>
      <c r="J43" s="50" t="s">
        <v>194</v>
      </c>
    </row>
    <row r="44" spans="2:12">
      <c r="B44" s="51"/>
      <c r="C44" s="51"/>
      <c r="D44" s="46" t="s">
        <v>195</v>
      </c>
      <c r="E44" s="51"/>
      <c r="F44" s="46"/>
      <c r="G44" s="52"/>
      <c r="H44" s="53"/>
      <c r="I44" s="53"/>
      <c r="J44" s="54" t="s">
        <v>196</v>
      </c>
    </row>
    <row r="45" spans="2:12" ht="30">
      <c r="B45" s="46"/>
      <c r="C45" s="46"/>
      <c r="D45" s="46" t="s">
        <v>197</v>
      </c>
      <c r="E45" s="46"/>
      <c r="F45" s="46"/>
      <c r="G45" s="52"/>
      <c r="H45" s="49" t="s">
        <v>57</v>
      </c>
      <c r="I45" s="49" t="s">
        <v>58</v>
      </c>
      <c r="J45" s="50" t="s">
        <v>194</v>
      </c>
    </row>
    <row r="46" spans="2:12">
      <c r="B46" s="46"/>
      <c r="C46" s="46"/>
      <c r="D46" s="46"/>
      <c r="E46" s="46"/>
      <c r="F46" s="46"/>
      <c r="G46" s="52"/>
      <c r="H46" s="55"/>
      <c r="I46" s="55"/>
      <c r="J46" s="54" t="s">
        <v>198</v>
      </c>
    </row>
    <row r="47" spans="2:12">
      <c r="B47" s="46"/>
      <c r="C47" s="46"/>
      <c r="D47" s="46"/>
      <c r="E47" s="46"/>
      <c r="F47" s="46"/>
      <c r="G47" s="55"/>
      <c r="H47" s="56" t="s">
        <v>202</v>
      </c>
      <c r="I47" s="49" t="s">
        <v>185</v>
      </c>
      <c r="J47" s="50" t="s">
        <v>194</v>
      </c>
    </row>
    <row r="48" spans="2:12">
      <c r="B48" s="46"/>
      <c r="C48" s="46"/>
      <c r="D48" s="46"/>
      <c r="E48" s="46"/>
      <c r="F48" s="46"/>
      <c r="G48" s="55" t="s">
        <v>54</v>
      </c>
      <c r="H48" s="52" t="s">
        <v>199</v>
      </c>
      <c r="I48" s="55"/>
      <c r="J48" s="57" t="s">
        <v>200</v>
      </c>
    </row>
    <row r="49" spans="2:10">
      <c r="B49" s="46"/>
      <c r="C49" s="46"/>
      <c r="D49" s="46"/>
      <c r="E49" s="46"/>
      <c r="F49" s="46"/>
      <c r="G49" s="52"/>
      <c r="H49" s="58"/>
      <c r="I49" s="53"/>
      <c r="J49" s="54" t="s">
        <v>201</v>
      </c>
    </row>
    <row r="50" spans="2:10">
      <c r="B50" s="46"/>
      <c r="C50" s="46"/>
      <c r="D50" s="46"/>
      <c r="E50" s="46"/>
      <c r="F50" s="46"/>
      <c r="G50" s="55"/>
      <c r="H50" s="56" t="s">
        <v>202</v>
      </c>
      <c r="I50" s="56" t="s">
        <v>185</v>
      </c>
      <c r="J50" s="50" t="s">
        <v>194</v>
      </c>
    </row>
    <row r="51" spans="2:10" ht="30">
      <c r="B51" s="46"/>
      <c r="C51" s="46"/>
      <c r="D51" s="46"/>
      <c r="E51" s="46"/>
      <c r="F51" s="46"/>
      <c r="G51" s="55"/>
      <c r="H51" s="52" t="s">
        <v>203</v>
      </c>
      <c r="I51" s="52"/>
      <c r="J51" s="57" t="s">
        <v>200</v>
      </c>
    </row>
    <row r="52" spans="2:10">
      <c r="B52" s="46"/>
      <c r="C52" s="46"/>
      <c r="D52" s="46"/>
      <c r="E52" s="46"/>
      <c r="F52" s="46"/>
      <c r="G52" s="55"/>
      <c r="H52" s="58"/>
      <c r="I52" s="58"/>
      <c r="J52" s="54" t="s">
        <v>204</v>
      </c>
    </row>
    <row r="53" spans="2:10">
      <c r="B53" s="46"/>
      <c r="C53" s="46"/>
      <c r="D53" s="46"/>
      <c r="E53" s="46"/>
      <c r="F53" s="46"/>
      <c r="G53" s="55"/>
      <c r="H53" s="49" t="s">
        <v>62</v>
      </c>
      <c r="I53" s="49" t="s">
        <v>63</v>
      </c>
      <c r="J53" s="50" t="s">
        <v>205</v>
      </c>
    </row>
    <row r="54" spans="2:10">
      <c r="B54" s="46"/>
      <c r="C54" s="46"/>
      <c r="D54" s="46"/>
      <c r="E54" s="46"/>
      <c r="F54" s="46"/>
      <c r="G54" s="55"/>
      <c r="H54" s="55"/>
      <c r="I54" s="55"/>
      <c r="J54" s="57" t="s">
        <v>206</v>
      </c>
    </row>
    <row r="55" spans="2:10">
      <c r="B55" s="46"/>
      <c r="C55" s="46"/>
      <c r="D55" s="46"/>
      <c r="E55" s="46"/>
      <c r="F55" s="46"/>
      <c r="G55" s="49"/>
      <c r="H55" s="49" t="s">
        <v>55</v>
      </c>
      <c r="I55" s="49" t="s">
        <v>56</v>
      </c>
      <c r="J55" s="50" t="s">
        <v>205</v>
      </c>
    </row>
    <row r="56" spans="2:10">
      <c r="B56" s="46"/>
      <c r="C56" s="46"/>
      <c r="D56" s="46"/>
      <c r="E56" s="46"/>
      <c r="F56" s="46"/>
      <c r="G56" s="55"/>
      <c r="H56" s="53"/>
      <c r="I56" s="53"/>
      <c r="J56" s="54" t="s">
        <v>207</v>
      </c>
    </row>
    <row r="57" spans="2:10" ht="30">
      <c r="B57" s="46"/>
      <c r="C57" s="46"/>
      <c r="D57" s="46"/>
      <c r="E57" s="46"/>
      <c r="F57" s="46"/>
      <c r="G57" s="55"/>
      <c r="H57" s="49" t="s">
        <v>57</v>
      </c>
      <c r="I57" s="49" t="s">
        <v>58</v>
      </c>
      <c r="J57" s="50" t="s">
        <v>205</v>
      </c>
    </row>
    <row r="58" spans="2:10">
      <c r="B58" s="46"/>
      <c r="C58" s="46"/>
      <c r="D58" s="46"/>
      <c r="E58" s="46"/>
      <c r="F58" s="46"/>
      <c r="G58" s="55"/>
      <c r="H58" s="53"/>
      <c r="I58" s="53"/>
      <c r="J58" s="54" t="s">
        <v>208</v>
      </c>
    </row>
    <row r="59" spans="2:10">
      <c r="B59" s="46"/>
      <c r="C59" s="46"/>
      <c r="D59" s="46"/>
      <c r="E59" s="46"/>
      <c r="F59" s="46"/>
      <c r="G59" s="55"/>
      <c r="H59" s="49" t="s">
        <v>202</v>
      </c>
      <c r="I59" s="49" t="s">
        <v>185</v>
      </c>
      <c r="J59" s="50" t="s">
        <v>205</v>
      </c>
    </row>
    <row r="60" spans="2:10">
      <c r="B60" s="46"/>
      <c r="C60" s="46"/>
      <c r="D60" s="46"/>
      <c r="E60" s="46"/>
      <c r="F60" s="46"/>
      <c r="G60" s="55"/>
      <c r="H60" s="55" t="s">
        <v>199</v>
      </c>
      <c r="I60" s="55"/>
      <c r="J60" s="57" t="s">
        <v>209</v>
      </c>
    </row>
    <row r="61" spans="2:10">
      <c r="B61" s="46"/>
      <c r="C61" s="46"/>
      <c r="D61" s="46"/>
      <c r="E61" s="46"/>
      <c r="F61" s="46"/>
      <c r="G61" s="55" t="s">
        <v>2</v>
      </c>
      <c r="H61" s="53"/>
      <c r="I61" s="53"/>
      <c r="J61" s="54" t="s">
        <v>201</v>
      </c>
    </row>
    <row r="62" spans="2:10">
      <c r="B62" s="46"/>
      <c r="C62" s="46"/>
      <c r="D62" s="46"/>
      <c r="E62" s="46"/>
      <c r="F62" s="46"/>
      <c r="G62" s="55"/>
      <c r="H62" s="49" t="s">
        <v>202</v>
      </c>
      <c r="I62" s="49" t="s">
        <v>185</v>
      </c>
      <c r="J62" s="50" t="s">
        <v>205</v>
      </c>
    </row>
    <row r="63" spans="2:10" ht="30">
      <c r="B63" s="46"/>
      <c r="C63" s="46"/>
      <c r="D63" s="46"/>
      <c r="E63" s="46"/>
      <c r="F63" s="46"/>
      <c r="G63" s="55"/>
      <c r="H63" s="55" t="s">
        <v>203</v>
      </c>
      <c r="I63" s="55"/>
      <c r="J63" s="57" t="s">
        <v>209</v>
      </c>
    </row>
    <row r="64" spans="2:10">
      <c r="B64" s="46"/>
      <c r="C64" s="46"/>
      <c r="D64" s="46"/>
      <c r="E64" s="46"/>
      <c r="F64" s="46"/>
      <c r="G64" s="55"/>
      <c r="H64" s="53"/>
      <c r="I64" s="53"/>
      <c r="J64" s="54" t="s">
        <v>204</v>
      </c>
    </row>
    <row r="65" spans="2:10">
      <c r="B65" s="46"/>
      <c r="C65" s="46"/>
      <c r="D65" s="46"/>
      <c r="E65" s="46"/>
      <c r="F65" s="46"/>
      <c r="G65" s="55"/>
      <c r="H65" s="49" t="s">
        <v>62</v>
      </c>
      <c r="I65" s="49" t="s">
        <v>63</v>
      </c>
      <c r="J65" s="50" t="s">
        <v>205</v>
      </c>
    </row>
    <row r="66" spans="2:10">
      <c r="B66" s="59"/>
      <c r="C66" s="59"/>
      <c r="D66" s="59"/>
      <c r="E66" s="59"/>
      <c r="F66" s="59"/>
      <c r="G66" s="53"/>
      <c r="H66" s="53"/>
      <c r="I66" s="53"/>
      <c r="J66" s="54" t="s">
        <v>210</v>
      </c>
    </row>
    <row r="67" spans="2:10">
      <c r="B67" s="60"/>
      <c r="C67" s="60"/>
      <c r="D67" s="60"/>
      <c r="E67" s="60"/>
      <c r="F67" s="60"/>
      <c r="G67" s="61"/>
      <c r="H67" s="61"/>
      <c r="I67" s="61"/>
      <c r="J67" s="62"/>
    </row>
    <row r="68" spans="2:10">
      <c r="B68" s="43"/>
      <c r="C68" s="43"/>
      <c r="D68" s="43"/>
      <c r="E68" s="43"/>
      <c r="F68" s="43"/>
      <c r="G68" s="43"/>
      <c r="H68" s="43"/>
      <c r="I68" s="43"/>
      <c r="J68" s="43"/>
    </row>
    <row r="69" spans="2:10">
      <c r="B69" s="44" t="s">
        <v>3</v>
      </c>
      <c r="C69" s="44" t="s">
        <v>4</v>
      </c>
      <c r="D69" s="44" t="s">
        <v>5</v>
      </c>
      <c r="E69" s="44" t="s">
        <v>6</v>
      </c>
      <c r="F69" s="44" t="s">
        <v>7</v>
      </c>
      <c r="G69" s="44" t="s">
        <v>189</v>
      </c>
      <c r="H69" s="44" t="s">
        <v>190</v>
      </c>
      <c r="I69" s="44" t="s">
        <v>191</v>
      </c>
      <c r="J69" s="44" t="s">
        <v>50</v>
      </c>
    </row>
    <row r="70" spans="2:10">
      <c r="B70" s="45"/>
      <c r="C70" s="45"/>
      <c r="D70" s="45" t="s">
        <v>8</v>
      </c>
      <c r="E70" s="45"/>
      <c r="F70" s="45" t="s">
        <v>90</v>
      </c>
      <c r="G70" s="45"/>
      <c r="H70" s="45"/>
      <c r="I70" s="45"/>
      <c r="J70" s="45"/>
    </row>
    <row r="71" spans="2:10" ht="30">
      <c r="B71" s="49" t="s">
        <v>16</v>
      </c>
      <c r="C71" s="49" t="s">
        <v>211</v>
      </c>
      <c r="D71" s="49" t="s">
        <v>53</v>
      </c>
      <c r="E71" s="47" t="s">
        <v>18</v>
      </c>
      <c r="F71" s="49" t="s">
        <v>212</v>
      </c>
      <c r="G71" s="43"/>
      <c r="H71" s="49" t="s">
        <v>55</v>
      </c>
      <c r="I71" s="49" t="s">
        <v>56</v>
      </c>
      <c r="J71" s="50" t="s">
        <v>213</v>
      </c>
    </row>
    <row r="72" spans="2:10">
      <c r="B72" s="55"/>
      <c r="C72" s="55"/>
      <c r="D72" s="55" t="s">
        <v>195</v>
      </c>
      <c r="E72" s="46"/>
      <c r="F72" s="55"/>
      <c r="G72" s="55"/>
      <c r="H72" s="53"/>
      <c r="I72" s="53"/>
      <c r="J72" s="54" t="s">
        <v>214</v>
      </c>
    </row>
    <row r="73" spans="2:10" ht="30">
      <c r="B73" s="55"/>
      <c r="C73" s="55"/>
      <c r="D73" s="46" t="s">
        <v>197</v>
      </c>
      <c r="E73" s="46"/>
      <c r="F73" s="55"/>
      <c r="G73" s="55"/>
      <c r="H73" s="49" t="s">
        <v>202</v>
      </c>
      <c r="I73" s="49" t="s">
        <v>185</v>
      </c>
      <c r="J73" s="50" t="s">
        <v>213</v>
      </c>
    </row>
    <row r="74" spans="2:10">
      <c r="B74" s="55"/>
      <c r="C74" s="55"/>
      <c r="D74" s="55"/>
      <c r="E74" s="46"/>
      <c r="F74" s="55"/>
      <c r="G74" s="55" t="s">
        <v>54</v>
      </c>
      <c r="H74" s="53" t="s">
        <v>199</v>
      </c>
      <c r="I74" s="53"/>
      <c r="J74" s="54" t="s">
        <v>215</v>
      </c>
    </row>
    <row r="75" spans="2:10" ht="30">
      <c r="B75" s="55"/>
      <c r="C75" s="55"/>
      <c r="D75" s="55"/>
      <c r="E75" s="46"/>
      <c r="F75" s="55"/>
      <c r="G75" s="55"/>
      <c r="H75" s="49" t="s">
        <v>202</v>
      </c>
      <c r="I75" s="49" t="s">
        <v>185</v>
      </c>
      <c r="J75" s="50" t="s">
        <v>213</v>
      </c>
    </row>
    <row r="76" spans="2:10" ht="30">
      <c r="B76" s="55"/>
      <c r="C76" s="55"/>
      <c r="D76" s="55"/>
      <c r="E76" s="46"/>
      <c r="F76" s="55"/>
      <c r="G76" s="55"/>
      <c r="H76" s="53" t="s">
        <v>203</v>
      </c>
      <c r="I76" s="53"/>
      <c r="J76" s="54" t="s">
        <v>216</v>
      </c>
    </row>
    <row r="77" spans="2:10" ht="30">
      <c r="B77" s="55"/>
      <c r="C77" s="55"/>
      <c r="D77" s="55"/>
      <c r="E77" s="46"/>
      <c r="F77" s="55"/>
      <c r="G77" s="55"/>
      <c r="H77" s="49" t="s">
        <v>62</v>
      </c>
      <c r="I77" s="49" t="s">
        <v>63</v>
      </c>
      <c r="J77" s="50" t="s">
        <v>213</v>
      </c>
    </row>
    <row r="78" spans="2:10">
      <c r="B78" s="55"/>
      <c r="C78" s="55"/>
      <c r="D78" s="55"/>
      <c r="E78" s="46"/>
      <c r="F78" s="55"/>
      <c r="G78" s="55"/>
      <c r="H78" s="53"/>
      <c r="I78" s="53"/>
      <c r="J78" s="54" t="s">
        <v>217</v>
      </c>
    </row>
    <row r="79" spans="2:10" ht="30">
      <c r="B79" s="55"/>
      <c r="C79" s="55"/>
      <c r="D79" s="55"/>
      <c r="E79" s="46"/>
      <c r="F79" s="55"/>
      <c r="G79" s="55"/>
      <c r="H79" s="49" t="s">
        <v>66</v>
      </c>
      <c r="I79" s="49" t="s">
        <v>20</v>
      </c>
      <c r="J79" s="50" t="s">
        <v>213</v>
      </c>
    </row>
    <row r="80" spans="2:10">
      <c r="B80" s="55"/>
      <c r="C80" s="55"/>
      <c r="D80" s="55"/>
      <c r="E80" s="46"/>
      <c r="F80" s="55"/>
      <c r="G80" s="53"/>
      <c r="H80" s="53"/>
      <c r="I80" s="53"/>
      <c r="J80" s="54" t="s">
        <v>218</v>
      </c>
    </row>
    <row r="81" spans="2:10" ht="30">
      <c r="B81" s="55"/>
      <c r="C81" s="55"/>
      <c r="D81" s="55"/>
      <c r="E81" s="46"/>
      <c r="F81" s="55"/>
      <c r="G81" s="49"/>
      <c r="H81" s="49" t="s">
        <v>55</v>
      </c>
      <c r="I81" s="49" t="s">
        <v>56</v>
      </c>
      <c r="J81" s="50" t="s">
        <v>219</v>
      </c>
    </row>
    <row r="82" spans="2:10">
      <c r="B82" s="55"/>
      <c r="C82" s="55"/>
      <c r="D82" s="55"/>
      <c r="E82" s="46"/>
      <c r="F82" s="55"/>
      <c r="G82" s="55"/>
      <c r="H82" s="53"/>
      <c r="I82" s="53"/>
      <c r="J82" s="54" t="s">
        <v>214</v>
      </c>
    </row>
    <row r="83" spans="2:10" ht="30">
      <c r="B83" s="55"/>
      <c r="C83" s="55"/>
      <c r="D83" s="55"/>
      <c r="E83" s="46"/>
      <c r="F83" s="55"/>
      <c r="G83" s="55"/>
      <c r="H83" s="49" t="s">
        <v>202</v>
      </c>
      <c r="I83" s="49" t="s">
        <v>185</v>
      </c>
      <c r="J83" s="50" t="s">
        <v>219</v>
      </c>
    </row>
    <row r="84" spans="2:10">
      <c r="B84" s="55"/>
      <c r="C84" s="55"/>
      <c r="D84" s="55"/>
      <c r="E84" s="46"/>
      <c r="F84" s="55"/>
      <c r="G84" s="55"/>
      <c r="H84" s="53" t="s">
        <v>199</v>
      </c>
      <c r="I84" s="53"/>
      <c r="J84" s="54" t="s">
        <v>215</v>
      </c>
    </row>
    <row r="85" spans="2:10" ht="30">
      <c r="B85" s="55"/>
      <c r="C85" s="55"/>
      <c r="D85" s="55"/>
      <c r="E85" s="46"/>
      <c r="F85" s="55"/>
      <c r="G85" s="55"/>
      <c r="H85" s="49" t="s">
        <v>202</v>
      </c>
      <c r="I85" s="49" t="s">
        <v>185</v>
      </c>
      <c r="J85" s="50" t="s">
        <v>219</v>
      </c>
    </row>
    <row r="86" spans="2:10" ht="30">
      <c r="B86" s="55"/>
      <c r="C86" s="55"/>
      <c r="D86" s="55"/>
      <c r="E86" s="46"/>
      <c r="F86" s="55"/>
      <c r="G86" s="55" t="s">
        <v>2</v>
      </c>
      <c r="H86" s="53" t="s">
        <v>203</v>
      </c>
      <c r="I86" s="53"/>
      <c r="J86" s="54" t="s">
        <v>216</v>
      </c>
    </row>
    <row r="87" spans="2:10" ht="30">
      <c r="B87" s="55"/>
      <c r="C87" s="55"/>
      <c r="D87" s="55"/>
      <c r="E87" s="46"/>
      <c r="F87" s="55"/>
      <c r="G87" s="55"/>
      <c r="H87" s="49" t="s">
        <v>62</v>
      </c>
      <c r="I87" s="49" t="s">
        <v>63</v>
      </c>
      <c r="J87" s="50" t="s">
        <v>219</v>
      </c>
    </row>
    <row r="88" spans="2:10">
      <c r="B88" s="55"/>
      <c r="C88" s="55"/>
      <c r="D88" s="55"/>
      <c r="E88" s="46"/>
      <c r="F88" s="55"/>
      <c r="G88" s="55"/>
      <c r="H88" s="53"/>
      <c r="I88" s="53"/>
      <c r="J88" s="54" t="s">
        <v>217</v>
      </c>
    </row>
    <row r="89" spans="2:10" ht="30">
      <c r="B89" s="55"/>
      <c r="C89" s="55"/>
      <c r="D89" s="55"/>
      <c r="E89" s="46"/>
      <c r="F89" s="55"/>
      <c r="G89" s="55"/>
      <c r="H89" s="49" t="s">
        <v>66</v>
      </c>
      <c r="I89" s="49" t="s">
        <v>20</v>
      </c>
      <c r="J89" s="50" t="s">
        <v>219</v>
      </c>
    </row>
    <row r="90" spans="2:10">
      <c r="B90" s="53"/>
      <c r="C90" s="53"/>
      <c r="D90" s="53"/>
      <c r="E90" s="59"/>
      <c r="F90" s="53"/>
      <c r="G90" s="53"/>
      <c r="H90" s="53"/>
      <c r="I90" s="53"/>
      <c r="J90" s="54" t="s">
        <v>218</v>
      </c>
    </row>
    <row r="91" spans="2:10">
      <c r="B91" s="43"/>
      <c r="C91" s="43"/>
      <c r="D91" s="43"/>
      <c r="E91" s="43"/>
      <c r="F91" s="43"/>
      <c r="G91" s="43"/>
      <c r="H91" s="43"/>
      <c r="I91" s="43"/>
      <c r="J91" s="43"/>
    </row>
    <row r="92" spans="2:10">
      <c r="B92" s="91" t="s">
        <v>3</v>
      </c>
      <c r="C92" s="91" t="s">
        <v>4</v>
      </c>
      <c r="D92" s="91" t="s">
        <v>5</v>
      </c>
      <c r="E92" s="91" t="s">
        <v>6</v>
      </c>
      <c r="F92" s="91" t="s">
        <v>7</v>
      </c>
      <c r="G92" s="91" t="s">
        <v>189</v>
      </c>
      <c r="H92" s="91" t="s">
        <v>190</v>
      </c>
      <c r="I92" s="91" t="s">
        <v>191</v>
      </c>
      <c r="J92" s="91" t="s">
        <v>50</v>
      </c>
    </row>
    <row r="93" spans="2:10">
      <c r="B93" s="101"/>
      <c r="C93" s="101"/>
      <c r="D93" s="101" t="s">
        <v>8</v>
      </c>
      <c r="E93" s="101"/>
      <c r="F93" s="101" t="s">
        <v>90</v>
      </c>
      <c r="G93" s="101"/>
      <c r="H93" s="101"/>
      <c r="I93" s="101"/>
      <c r="J93" s="101"/>
    </row>
    <row r="94" spans="2:10" ht="30">
      <c r="B94" s="92" t="s">
        <v>23</v>
      </c>
      <c r="C94" s="93" t="s">
        <v>220</v>
      </c>
      <c r="D94" s="93" t="s">
        <v>53</v>
      </c>
      <c r="E94" s="95" t="s">
        <v>18</v>
      </c>
      <c r="F94" s="100" t="s">
        <v>221</v>
      </c>
      <c r="G94" s="93" t="s">
        <v>1</v>
      </c>
      <c r="H94" s="93" t="s">
        <v>66</v>
      </c>
      <c r="I94" s="93" t="s">
        <v>178</v>
      </c>
      <c r="J94" s="98" t="s">
        <v>222</v>
      </c>
    </row>
    <row r="95" spans="2:10" ht="30">
      <c r="B95" s="92" t="s">
        <v>26</v>
      </c>
      <c r="C95" s="92" t="s">
        <v>223</v>
      </c>
      <c r="D95" s="92" t="s">
        <v>195</v>
      </c>
      <c r="E95" s="97"/>
      <c r="F95" s="100" t="s">
        <v>224</v>
      </c>
      <c r="G95" s="94"/>
      <c r="H95" s="94"/>
      <c r="I95" s="94" t="s">
        <v>20</v>
      </c>
      <c r="J95" s="99" t="s">
        <v>225</v>
      </c>
    </row>
    <row r="96" spans="2:10" ht="30">
      <c r="B96" s="92"/>
      <c r="C96" s="92" t="s">
        <v>33</v>
      </c>
      <c r="D96" s="92" t="s">
        <v>197</v>
      </c>
      <c r="E96" s="97"/>
      <c r="F96" s="92"/>
      <c r="G96" s="93" t="s">
        <v>2</v>
      </c>
      <c r="H96" s="93" t="s">
        <v>66</v>
      </c>
      <c r="I96" s="93" t="s">
        <v>178</v>
      </c>
      <c r="J96" s="98" t="s">
        <v>226</v>
      </c>
    </row>
    <row r="97" spans="2:10" ht="30">
      <c r="B97" s="92"/>
      <c r="C97" s="92"/>
      <c r="D97" s="92"/>
      <c r="E97" s="96"/>
      <c r="F97" s="92"/>
      <c r="G97" s="94"/>
      <c r="H97" s="94"/>
      <c r="I97" s="94" t="s">
        <v>20</v>
      </c>
      <c r="J97" s="99" t="s">
        <v>227</v>
      </c>
    </row>
    <row r="98" spans="2:10" ht="30">
      <c r="B98" s="93" t="s">
        <v>37</v>
      </c>
      <c r="C98" s="93" t="s">
        <v>228</v>
      </c>
      <c r="D98" s="93" t="s">
        <v>229</v>
      </c>
      <c r="E98" s="95" t="s">
        <v>18</v>
      </c>
      <c r="F98" s="93" t="s">
        <v>230</v>
      </c>
      <c r="G98" s="93" t="s">
        <v>54</v>
      </c>
      <c r="H98" s="93" t="s">
        <v>66</v>
      </c>
      <c r="I98" s="93" t="s">
        <v>40</v>
      </c>
      <c r="J98" s="98" t="s">
        <v>231</v>
      </c>
    </row>
    <row r="99" spans="2:10" ht="30">
      <c r="B99" s="92"/>
      <c r="C99" s="92" t="s">
        <v>232</v>
      </c>
      <c r="D99" s="92" t="s">
        <v>233</v>
      </c>
      <c r="E99" s="97"/>
      <c r="F99" s="92" t="s">
        <v>234</v>
      </c>
      <c r="G99" s="94"/>
      <c r="H99" s="94"/>
      <c r="I99" s="94"/>
      <c r="J99" s="99" t="s">
        <v>235</v>
      </c>
    </row>
    <row r="100" spans="2:10" ht="30">
      <c r="B100" s="92"/>
      <c r="C100" s="92"/>
      <c r="D100" s="92" t="s">
        <v>98</v>
      </c>
      <c r="E100" s="97"/>
      <c r="F100" s="92"/>
      <c r="G100" s="93" t="s">
        <v>2</v>
      </c>
      <c r="H100" s="93" t="s">
        <v>66</v>
      </c>
      <c r="I100" s="93" t="s">
        <v>40</v>
      </c>
      <c r="J100" s="98" t="s">
        <v>231</v>
      </c>
    </row>
    <row r="101" spans="2:10" ht="30">
      <c r="B101" s="92"/>
      <c r="C101" s="92"/>
      <c r="D101" s="94" t="s">
        <v>99</v>
      </c>
      <c r="E101" s="97"/>
      <c r="F101" s="92"/>
      <c r="G101" s="94"/>
      <c r="H101" s="94"/>
      <c r="I101" s="94"/>
      <c r="J101" s="99" t="s">
        <v>236</v>
      </c>
    </row>
    <row r="102" spans="2:10" ht="30">
      <c r="B102" s="93" t="s">
        <v>37</v>
      </c>
      <c r="C102" s="93" t="s">
        <v>228</v>
      </c>
      <c r="D102" s="93" t="s">
        <v>229</v>
      </c>
      <c r="E102" s="95" t="s">
        <v>18</v>
      </c>
      <c r="F102" s="93" t="s">
        <v>230</v>
      </c>
      <c r="G102" s="93" t="s">
        <v>54</v>
      </c>
      <c r="H102" s="93" t="s">
        <v>66</v>
      </c>
      <c r="I102" s="93" t="s">
        <v>40</v>
      </c>
      <c r="J102" s="98" t="s">
        <v>244</v>
      </c>
    </row>
    <row r="103" spans="2:10" ht="30">
      <c r="B103" s="92"/>
      <c r="C103" s="92" t="s">
        <v>232</v>
      </c>
      <c r="D103" s="92" t="s">
        <v>233</v>
      </c>
      <c r="E103" s="97"/>
      <c r="F103" s="92" t="s">
        <v>234</v>
      </c>
      <c r="G103" s="94"/>
      <c r="H103" s="94"/>
      <c r="I103" s="94"/>
      <c r="J103" s="99" t="s">
        <v>237</v>
      </c>
    </row>
    <row r="104" spans="2:10" ht="30">
      <c r="B104" s="92"/>
      <c r="C104" s="92"/>
      <c r="D104" s="92" t="s">
        <v>245</v>
      </c>
      <c r="E104" s="97"/>
      <c r="F104" s="92"/>
      <c r="G104" s="93" t="s">
        <v>2</v>
      </c>
      <c r="H104" s="93" t="s">
        <v>66</v>
      </c>
      <c r="I104" s="93" t="s">
        <v>40</v>
      </c>
      <c r="J104" s="98" t="s">
        <v>244</v>
      </c>
    </row>
    <row r="105" spans="2:10">
      <c r="B105" s="94"/>
      <c r="C105" s="94"/>
      <c r="D105" s="94"/>
      <c r="E105" s="96"/>
      <c r="F105" s="94"/>
      <c r="G105" s="94"/>
      <c r="H105" s="94"/>
      <c r="I105" s="94"/>
      <c r="J105" s="99" t="s">
        <v>238</v>
      </c>
    </row>
    <row r="106" spans="2:10" ht="30">
      <c r="B106" s="93" t="s">
        <v>37</v>
      </c>
      <c r="C106" s="93" t="s">
        <v>177</v>
      </c>
      <c r="D106" s="93" t="s">
        <v>229</v>
      </c>
      <c r="E106" s="95" t="s">
        <v>18</v>
      </c>
      <c r="F106" s="93" t="s">
        <v>221</v>
      </c>
      <c r="G106" s="93" t="s">
        <v>54</v>
      </c>
      <c r="H106" s="93" t="s">
        <v>66</v>
      </c>
      <c r="I106" s="93" t="s">
        <v>40</v>
      </c>
      <c r="J106" s="98" t="s">
        <v>231</v>
      </c>
    </row>
    <row r="107" spans="2:10">
      <c r="B107" s="92"/>
      <c r="C107" s="92"/>
      <c r="D107" s="92" t="s">
        <v>233</v>
      </c>
      <c r="E107" s="97"/>
      <c r="F107" s="92" t="s">
        <v>234</v>
      </c>
      <c r="G107" s="94"/>
      <c r="H107" s="94"/>
      <c r="I107" s="94"/>
      <c r="J107" s="99" t="s">
        <v>239</v>
      </c>
    </row>
    <row r="108" spans="2:10" ht="30">
      <c r="B108" s="92"/>
      <c r="C108" s="92"/>
      <c r="D108" s="92" t="s">
        <v>98</v>
      </c>
      <c r="E108" s="97"/>
      <c r="F108" s="92"/>
      <c r="G108" s="93" t="s">
        <v>2</v>
      </c>
      <c r="H108" s="93" t="s">
        <v>66</v>
      </c>
      <c r="I108" s="93" t="s">
        <v>40</v>
      </c>
      <c r="J108" s="98" t="s">
        <v>231</v>
      </c>
    </row>
    <row r="109" spans="2:10" ht="30">
      <c r="B109" s="94"/>
      <c r="C109" s="94"/>
      <c r="D109" s="94" t="s">
        <v>99</v>
      </c>
      <c r="E109" s="96"/>
      <c r="F109" s="94"/>
      <c r="G109" s="94"/>
      <c r="H109" s="94"/>
      <c r="I109" s="94"/>
      <c r="J109" s="99" t="s">
        <v>240</v>
      </c>
    </row>
    <row r="110" spans="2:10" ht="30">
      <c r="B110" s="93" t="s">
        <v>37</v>
      </c>
      <c r="C110" s="93" t="s">
        <v>177</v>
      </c>
      <c r="D110" s="93" t="s">
        <v>229</v>
      </c>
      <c r="E110" s="95" t="s">
        <v>18</v>
      </c>
      <c r="F110" s="93" t="s">
        <v>221</v>
      </c>
      <c r="G110" s="93" t="s">
        <v>54</v>
      </c>
      <c r="H110" s="93" t="s">
        <v>66</v>
      </c>
      <c r="I110" s="93" t="s">
        <v>40</v>
      </c>
      <c r="J110" s="98" t="s">
        <v>246</v>
      </c>
    </row>
    <row r="111" spans="2:10">
      <c r="B111" s="92"/>
      <c r="C111" s="92"/>
      <c r="D111" s="92" t="s">
        <v>233</v>
      </c>
      <c r="E111" s="97"/>
      <c r="F111" s="92" t="s">
        <v>234</v>
      </c>
      <c r="G111" s="94"/>
      <c r="H111" s="94"/>
      <c r="I111" s="94"/>
      <c r="J111" s="99" t="s">
        <v>241</v>
      </c>
    </row>
    <row r="112" spans="2:10" ht="30">
      <c r="B112" s="92"/>
      <c r="C112" s="92"/>
      <c r="D112" s="92" t="s">
        <v>245</v>
      </c>
      <c r="E112" s="97"/>
      <c r="F112" s="92"/>
      <c r="G112" s="93" t="s">
        <v>2</v>
      </c>
      <c r="H112" s="93" t="s">
        <v>66</v>
      </c>
      <c r="I112" s="93" t="s">
        <v>40</v>
      </c>
      <c r="J112" s="98" t="s">
        <v>246</v>
      </c>
    </row>
    <row r="113" spans="2:10">
      <c r="B113" s="94"/>
      <c r="C113" s="94"/>
      <c r="D113" s="94"/>
      <c r="E113" s="96"/>
      <c r="F113" s="94"/>
      <c r="G113" s="94"/>
      <c r="H113" s="94"/>
      <c r="I113" s="94"/>
      <c r="J113" s="99" t="s">
        <v>242</v>
      </c>
    </row>
  </sheetData>
  <mergeCells count="2">
    <mergeCell ref="B2:J2"/>
    <mergeCell ref="B38:J38"/>
  </mergeCells>
  <phoneticPr fontId="3" type="noConversion"/>
  <printOptions horizontalCentered="1" verticalCentered="1"/>
  <pageMargins left="0.75" right="0.75" top="1" bottom="1" header="0" footer="0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Z33"/>
  <sheetViews>
    <sheetView workbookViewId="0">
      <selection activeCell="C17" sqref="C17"/>
    </sheetView>
  </sheetViews>
  <sheetFormatPr baseColWidth="10" defaultColWidth="11.42578125" defaultRowHeight="14.25"/>
  <cols>
    <col min="1" max="1" width="11.42578125" style="9"/>
    <col min="2" max="2" width="24" style="9" customWidth="1"/>
    <col min="3" max="3" width="57.7109375" style="9" bestFit="1" customWidth="1"/>
    <col min="4" max="4" width="9.5703125" style="9" bestFit="1" customWidth="1"/>
    <col min="5" max="5" width="5.7109375" style="9" bestFit="1" customWidth="1"/>
    <col min="6" max="8" width="6" style="9" bestFit="1" customWidth="1"/>
    <col min="9" max="9" width="6.140625" style="9" bestFit="1" customWidth="1"/>
    <col min="10" max="10" width="11.42578125" style="9"/>
    <col min="11" max="11" width="16.140625" style="9" customWidth="1"/>
    <col min="12" max="12" width="15.42578125" style="9" customWidth="1"/>
    <col min="13" max="13" width="11.42578125" style="9"/>
    <col min="14" max="14" width="8.85546875" style="9" customWidth="1"/>
    <col min="15" max="15" width="14.140625" style="9" bestFit="1" customWidth="1"/>
    <col min="16" max="16" width="8.5703125" style="9" bestFit="1" customWidth="1"/>
    <col min="17" max="17" width="11.42578125" style="9"/>
    <col min="18" max="18" width="5.5703125" style="9" bestFit="1" customWidth="1"/>
    <col min="19" max="19" width="1.5703125" style="9" bestFit="1" customWidth="1"/>
    <col min="20" max="16384" width="11.42578125" style="9"/>
  </cols>
  <sheetData>
    <row r="1" spans="2:26" ht="15">
      <c r="B1" s="10" t="s">
        <v>157</v>
      </c>
    </row>
    <row r="3" spans="2:26" ht="15">
      <c r="B3" s="11" t="s">
        <v>130</v>
      </c>
      <c r="C3" s="11" t="s">
        <v>50</v>
      </c>
      <c r="D3" s="11" t="s">
        <v>131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141</v>
      </c>
    </row>
    <row r="4" spans="2:26">
      <c r="B4" s="14" t="s">
        <v>91</v>
      </c>
      <c r="C4" s="15" t="s">
        <v>162</v>
      </c>
      <c r="D4" s="14" t="s">
        <v>132</v>
      </c>
      <c r="E4" s="16">
        <v>0.28000000000000003</v>
      </c>
      <c r="F4" s="16">
        <v>0.65</v>
      </c>
      <c r="G4" s="16">
        <v>0.04</v>
      </c>
      <c r="H4" s="16">
        <v>0.03</v>
      </c>
      <c r="I4" s="16">
        <f>SUM(E4:H4)</f>
        <v>1</v>
      </c>
      <c r="J4" s="17"/>
      <c r="O4" s="18"/>
    </row>
    <row r="5" spans="2:26">
      <c r="B5" s="19"/>
      <c r="C5" s="20" t="s">
        <v>163</v>
      </c>
      <c r="D5" s="21"/>
      <c r="E5" s="22"/>
      <c r="F5" s="22"/>
      <c r="G5" s="22"/>
      <c r="H5" s="22"/>
      <c r="I5" s="22"/>
      <c r="J5" s="17"/>
      <c r="O5" s="18"/>
    </row>
    <row r="6" spans="2:26">
      <c r="B6" s="23" t="s">
        <v>67</v>
      </c>
      <c r="C6" s="24" t="s">
        <v>164</v>
      </c>
      <c r="D6" s="23" t="s">
        <v>133</v>
      </c>
      <c r="E6" s="25">
        <v>0.24</v>
      </c>
      <c r="F6" s="25">
        <v>0.56000000000000005</v>
      </c>
      <c r="G6" s="25">
        <v>0.16</v>
      </c>
      <c r="H6" s="25">
        <v>0.04</v>
      </c>
      <c r="I6" s="25">
        <f>SUM(E6:H6)</f>
        <v>1</v>
      </c>
      <c r="J6" s="17"/>
      <c r="O6" s="18"/>
    </row>
    <row r="7" spans="2:26">
      <c r="B7" s="23" t="s">
        <v>37</v>
      </c>
      <c r="C7" s="24" t="s">
        <v>165</v>
      </c>
      <c r="D7" s="23" t="s">
        <v>134</v>
      </c>
      <c r="E7" s="25">
        <v>0.16</v>
      </c>
      <c r="F7" s="25">
        <v>0.84</v>
      </c>
      <c r="G7" s="25">
        <v>0</v>
      </c>
      <c r="H7" s="25">
        <v>0</v>
      </c>
      <c r="I7" s="25">
        <f>SUM(E7:H7)</f>
        <v>1</v>
      </c>
      <c r="J7" s="17"/>
      <c r="O7" s="18"/>
    </row>
    <row r="8" spans="2:26">
      <c r="B8" s="23" t="s">
        <v>37</v>
      </c>
      <c r="C8" s="26" t="s">
        <v>138</v>
      </c>
      <c r="D8" s="14" t="s">
        <v>135</v>
      </c>
      <c r="E8" s="16">
        <v>0.46</v>
      </c>
      <c r="F8" s="25">
        <v>0.31</v>
      </c>
      <c r="G8" s="25">
        <v>0.23</v>
      </c>
      <c r="H8" s="25">
        <v>0</v>
      </c>
      <c r="I8" s="25">
        <f>SUM(E8:H8)</f>
        <v>1</v>
      </c>
      <c r="J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>
      <c r="B9" s="27" t="s">
        <v>140</v>
      </c>
      <c r="C9" s="28" t="s">
        <v>139</v>
      </c>
      <c r="D9" s="27" t="s">
        <v>136</v>
      </c>
      <c r="E9" s="25">
        <v>1</v>
      </c>
      <c r="F9" s="25">
        <v>0</v>
      </c>
      <c r="G9" s="25">
        <v>0</v>
      </c>
      <c r="H9" s="25">
        <v>0</v>
      </c>
      <c r="I9" s="25">
        <f>SUM(E9:H9)</f>
        <v>1</v>
      </c>
      <c r="J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2:26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">
      <c r="B11" s="29" t="s">
        <v>130</v>
      </c>
      <c r="C11" s="13" t="s">
        <v>50</v>
      </c>
      <c r="D11" s="30" t="s">
        <v>131</v>
      </c>
      <c r="E11" s="12" t="s">
        <v>158</v>
      </c>
      <c r="F11" s="12" t="s">
        <v>159</v>
      </c>
      <c r="G11" s="12" t="s">
        <v>160</v>
      </c>
      <c r="H11" s="12" t="s">
        <v>161</v>
      </c>
      <c r="I11" s="12" t="s">
        <v>141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>
      <c r="B12" s="31" t="s">
        <v>91</v>
      </c>
      <c r="C12" s="32" t="s">
        <v>154</v>
      </c>
      <c r="D12" s="33" t="s">
        <v>137</v>
      </c>
      <c r="E12" s="16">
        <v>0.47</v>
      </c>
      <c r="F12" s="16">
        <v>0</v>
      </c>
      <c r="G12" s="16">
        <v>0.03</v>
      </c>
      <c r="H12" s="16">
        <v>0.5</v>
      </c>
      <c r="I12" s="16">
        <f>SUM(E12:H12)</f>
        <v>1</v>
      </c>
      <c r="J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>
      <c r="B13" s="34"/>
      <c r="C13" s="35" t="s">
        <v>155</v>
      </c>
      <c r="D13" s="21"/>
      <c r="E13" s="22"/>
      <c r="F13" s="22"/>
      <c r="G13" s="22"/>
      <c r="H13" s="22"/>
      <c r="I13" s="22"/>
      <c r="O13" s="18"/>
      <c r="P13" s="18"/>
      <c r="Q13" s="18"/>
    </row>
    <row r="14" spans="2:26">
      <c r="O14" s="18"/>
      <c r="P14" s="18"/>
      <c r="Q14" s="18"/>
    </row>
    <row r="15" spans="2:26">
      <c r="O15" s="18"/>
      <c r="P15" s="18"/>
      <c r="Q15" s="18"/>
    </row>
    <row r="16" spans="2:26">
      <c r="J16" s="17"/>
      <c r="K16" s="17"/>
    </row>
    <row r="17" spans="2:10" ht="15">
      <c r="B17" s="10" t="s">
        <v>145</v>
      </c>
    </row>
    <row r="19" spans="2:10" ht="15">
      <c r="B19" s="30" t="s">
        <v>130</v>
      </c>
      <c r="C19" s="30" t="s">
        <v>50</v>
      </c>
      <c r="D19" s="30" t="s">
        <v>142</v>
      </c>
      <c r="E19" s="12" t="s">
        <v>166</v>
      </c>
      <c r="F19" s="12" t="s">
        <v>167</v>
      </c>
      <c r="G19" s="12" t="s">
        <v>168</v>
      </c>
      <c r="H19" s="12" t="s">
        <v>169</v>
      </c>
      <c r="I19" s="12" t="s">
        <v>141</v>
      </c>
    </row>
    <row r="20" spans="2:10">
      <c r="B20" s="36" t="s">
        <v>91</v>
      </c>
      <c r="C20" s="15" t="s">
        <v>162</v>
      </c>
      <c r="D20" s="37" t="s">
        <v>143</v>
      </c>
      <c r="E20" s="38">
        <v>0.9</v>
      </c>
      <c r="F20" s="38">
        <v>0.1</v>
      </c>
      <c r="G20" s="38">
        <v>0</v>
      </c>
      <c r="H20" s="38">
        <v>0</v>
      </c>
      <c r="I20" s="16">
        <f>SUM(E20:H20)</f>
        <v>1</v>
      </c>
    </row>
    <row r="21" spans="2:10">
      <c r="B21" s="19"/>
      <c r="C21" s="20" t="s">
        <v>163</v>
      </c>
      <c r="D21" s="21"/>
      <c r="E21" s="22"/>
      <c r="F21" s="22"/>
      <c r="G21" s="22"/>
      <c r="H21" s="22"/>
      <c r="I21" s="22"/>
    </row>
    <row r="22" spans="2:10">
      <c r="B22" s="36" t="s">
        <v>170</v>
      </c>
      <c r="C22" s="15" t="s">
        <v>171</v>
      </c>
      <c r="D22" s="37" t="s">
        <v>144</v>
      </c>
      <c r="E22" s="38">
        <v>0.89</v>
      </c>
      <c r="F22" s="38">
        <v>0.11</v>
      </c>
      <c r="G22" s="38">
        <v>0</v>
      </c>
      <c r="H22" s="38">
        <v>0</v>
      </c>
      <c r="I22" s="16">
        <f>SUM(E22:H22)</f>
        <v>1</v>
      </c>
    </row>
    <row r="23" spans="2:10">
      <c r="B23" s="19"/>
      <c r="C23" s="20" t="s">
        <v>172</v>
      </c>
      <c r="D23" s="21"/>
      <c r="E23" s="22"/>
      <c r="F23" s="22"/>
      <c r="G23" s="22"/>
      <c r="H23" s="22"/>
      <c r="I23" s="22"/>
    </row>
    <row r="24" spans="2:10">
      <c r="J24" s="17"/>
    </row>
    <row r="25" spans="2:10">
      <c r="J25" s="17"/>
    </row>
    <row r="26" spans="2:10">
      <c r="J26" s="17"/>
    </row>
    <row r="27" spans="2:10">
      <c r="J27" s="17"/>
    </row>
    <row r="29" spans="2:10" ht="15">
      <c r="B29" s="30" t="s">
        <v>73</v>
      </c>
      <c r="C29" s="30" t="s">
        <v>173</v>
      </c>
    </row>
    <row r="30" spans="2:10" ht="18.75">
      <c r="B30" s="7" t="s">
        <v>146</v>
      </c>
      <c r="C30" s="8">
        <v>3.379</v>
      </c>
    </row>
    <row r="31" spans="2:10" ht="18.75">
      <c r="B31" s="7" t="s">
        <v>147</v>
      </c>
      <c r="C31" s="8">
        <v>108.870514</v>
      </c>
    </row>
    <row r="32" spans="2:10" ht="18.75">
      <c r="B32" s="7" t="s">
        <v>148</v>
      </c>
      <c r="C32" s="39">
        <v>295.83</v>
      </c>
    </row>
    <row r="33" spans="2:3" ht="18.75">
      <c r="B33" s="7" t="s">
        <v>174</v>
      </c>
      <c r="C33" s="39">
        <v>2109.92</v>
      </c>
    </row>
  </sheetData>
  <phoneticPr fontId="4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72"/>
  <sheetViews>
    <sheetView zoomScale="80" zoomScaleNormal="80" workbookViewId="0">
      <selection activeCell="E1" sqref="E1"/>
    </sheetView>
  </sheetViews>
  <sheetFormatPr baseColWidth="10" defaultRowHeight="12.75"/>
  <cols>
    <col min="2" max="2" width="38.7109375" customWidth="1"/>
    <col min="3" max="3" width="17.85546875" customWidth="1"/>
    <col min="4" max="4" width="26" customWidth="1"/>
    <col min="5" max="5" width="44.28515625" customWidth="1"/>
    <col min="6" max="6" width="23" customWidth="1"/>
    <col min="7" max="7" width="12.5703125" customWidth="1"/>
    <col min="8" max="8" width="18.85546875" customWidth="1"/>
    <col min="10" max="10" width="12.5703125" customWidth="1"/>
    <col min="11" max="11" width="18" customWidth="1"/>
    <col min="12" max="12" width="14.140625" customWidth="1"/>
    <col min="13" max="13" width="13.7109375" customWidth="1"/>
    <col min="14" max="14" width="15.140625" customWidth="1"/>
    <col min="16" max="16" width="13" customWidth="1"/>
    <col min="20" max="20" width="25.28515625" customWidth="1"/>
    <col min="21" max="21" width="19.7109375" customWidth="1"/>
    <col min="23" max="23" width="17.7109375" customWidth="1"/>
    <col min="25" max="25" width="65.7109375" customWidth="1"/>
    <col min="26" max="26" width="27.28515625" customWidth="1"/>
  </cols>
  <sheetData>
    <row r="2" spans="1:21" ht="18.75">
      <c r="B2" s="501" t="s">
        <v>460</v>
      </c>
    </row>
    <row r="5" spans="1:21" ht="15.75">
      <c r="A5" s="602"/>
      <c r="B5" s="294" t="s">
        <v>433</v>
      </c>
      <c r="C5" s="293"/>
      <c r="D5" s="295"/>
      <c r="E5" s="295"/>
      <c r="F5" s="295"/>
      <c r="G5" s="295"/>
      <c r="H5" s="295"/>
      <c r="I5" s="293"/>
      <c r="J5" s="283"/>
      <c r="K5" s="293" t="s">
        <v>302</v>
      </c>
      <c r="L5" s="293">
        <v>2.9889999999999999</v>
      </c>
      <c r="M5" s="283"/>
      <c r="N5" s="283"/>
      <c r="O5" s="283"/>
      <c r="P5" s="283"/>
      <c r="Q5" s="283"/>
      <c r="R5" s="283"/>
      <c r="S5" s="283"/>
      <c r="T5" s="283"/>
      <c r="U5" s="283"/>
    </row>
    <row r="6" spans="1:21">
      <c r="A6" s="602"/>
      <c r="B6" s="293"/>
      <c r="C6" s="293"/>
      <c r="D6" s="293"/>
      <c r="E6" s="293"/>
      <c r="F6" s="293"/>
      <c r="G6" s="293"/>
      <c r="H6" s="293"/>
      <c r="I6" s="29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>
      <c r="A7" s="602"/>
      <c r="B7" s="229" t="s">
        <v>6</v>
      </c>
      <c r="C7" s="181" t="s">
        <v>3</v>
      </c>
      <c r="D7" s="229" t="s">
        <v>4</v>
      </c>
      <c r="E7" s="229" t="s">
        <v>7</v>
      </c>
      <c r="F7" s="229" t="s">
        <v>49</v>
      </c>
      <c r="G7" s="229" t="s">
        <v>1</v>
      </c>
      <c r="H7" s="229" t="s">
        <v>2</v>
      </c>
      <c r="I7" s="295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>
      <c r="A8" s="602"/>
      <c r="B8" s="284"/>
      <c r="C8" s="285"/>
      <c r="D8" s="284"/>
      <c r="E8" s="284" t="s">
        <v>86</v>
      </c>
      <c r="F8" s="284" t="s">
        <v>304</v>
      </c>
      <c r="G8" s="296" t="s">
        <v>274</v>
      </c>
      <c r="H8" s="284" t="s">
        <v>275</v>
      </c>
      <c r="I8" s="29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1:21">
      <c r="A9" s="602"/>
      <c r="B9" s="230" t="s">
        <v>11</v>
      </c>
      <c r="C9" s="268" t="s">
        <v>9</v>
      </c>
      <c r="D9" s="230" t="s">
        <v>10</v>
      </c>
      <c r="E9" s="207" t="s">
        <v>12</v>
      </c>
      <c r="F9" s="153" t="s">
        <v>63</v>
      </c>
      <c r="G9" s="281">
        <v>940</v>
      </c>
      <c r="H9" s="281">
        <v>1054</v>
      </c>
      <c r="I9" s="29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>
      <c r="A10" s="602"/>
      <c r="B10" s="231"/>
      <c r="C10" s="286"/>
      <c r="D10" s="231"/>
      <c r="E10" s="212"/>
      <c r="F10" s="153" t="s">
        <v>87</v>
      </c>
      <c r="G10" s="281">
        <v>273</v>
      </c>
      <c r="H10" s="281">
        <v>385</v>
      </c>
      <c r="I10" s="29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</row>
    <row r="11" spans="1:21">
      <c r="A11" s="602"/>
      <c r="B11" s="209"/>
      <c r="C11" s="293"/>
      <c r="D11" s="209"/>
      <c r="E11" s="209"/>
      <c r="F11" s="153" t="s">
        <v>270</v>
      </c>
      <c r="G11" s="281">
        <v>314</v>
      </c>
      <c r="H11" s="297">
        <v>0</v>
      </c>
      <c r="I11" s="29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>
      <c r="A12" s="602"/>
      <c r="B12" s="231"/>
      <c r="C12" s="286"/>
      <c r="D12" s="231"/>
      <c r="E12" s="212"/>
      <c r="F12" s="153" t="s">
        <v>88</v>
      </c>
      <c r="G12" s="281">
        <v>279</v>
      </c>
      <c r="H12" s="281">
        <v>393</v>
      </c>
      <c r="I12" s="29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>
      <c r="A13" s="602"/>
      <c r="B13" s="209"/>
      <c r="C13" s="293"/>
      <c r="D13" s="209"/>
      <c r="E13" s="209"/>
      <c r="F13" s="153" t="s">
        <v>271</v>
      </c>
      <c r="G13" s="281">
        <v>320</v>
      </c>
      <c r="H13" s="297">
        <v>0</v>
      </c>
      <c r="I13" s="29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>
      <c r="A14" s="602"/>
      <c r="B14" s="231"/>
      <c r="C14" s="286"/>
      <c r="D14" s="188"/>
      <c r="E14" s="298"/>
      <c r="F14" s="153" t="s">
        <v>56</v>
      </c>
      <c r="G14" s="281">
        <v>202</v>
      </c>
      <c r="H14" s="281">
        <v>327</v>
      </c>
      <c r="I14" s="29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</row>
    <row r="15" spans="1:21">
      <c r="A15" s="602"/>
      <c r="B15" s="231"/>
      <c r="C15" s="286"/>
      <c r="D15" s="230" t="s">
        <v>14</v>
      </c>
      <c r="E15" s="207" t="s">
        <v>15</v>
      </c>
      <c r="F15" s="153" t="s">
        <v>63</v>
      </c>
      <c r="G15" s="281">
        <v>965</v>
      </c>
      <c r="H15" s="281">
        <v>1060</v>
      </c>
      <c r="I15" s="29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</row>
    <row r="16" spans="1:21">
      <c r="A16" s="602"/>
      <c r="B16" s="231"/>
      <c r="C16" s="286"/>
      <c r="D16" s="231"/>
      <c r="E16" s="212"/>
      <c r="F16" s="153" t="s">
        <v>87</v>
      </c>
      <c r="G16" s="281">
        <v>299</v>
      </c>
      <c r="H16" s="281">
        <v>393</v>
      </c>
      <c r="I16" s="29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21">
      <c r="A17" s="602"/>
      <c r="B17" s="231"/>
      <c r="C17" s="286"/>
      <c r="D17" s="231"/>
      <c r="E17" s="212"/>
      <c r="F17" s="153" t="s">
        <v>88</v>
      </c>
      <c r="G17" s="281">
        <v>304</v>
      </c>
      <c r="H17" s="281">
        <v>399</v>
      </c>
      <c r="I17" s="29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</row>
    <row r="18" spans="1:21">
      <c r="A18" s="602"/>
      <c r="B18" s="231"/>
      <c r="C18" s="286"/>
      <c r="D18" s="231"/>
      <c r="E18" s="212"/>
      <c r="F18" s="299" t="s">
        <v>56</v>
      </c>
      <c r="G18" s="281">
        <v>227</v>
      </c>
      <c r="H18" s="281">
        <v>332</v>
      </c>
      <c r="I18" s="29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</row>
    <row r="19" spans="1:21">
      <c r="A19" s="602"/>
      <c r="B19" s="230" t="s">
        <v>18</v>
      </c>
      <c r="C19" s="268" t="s">
        <v>16</v>
      </c>
      <c r="D19" s="230" t="s">
        <v>17</v>
      </c>
      <c r="E19" s="207" t="s">
        <v>19</v>
      </c>
      <c r="F19" s="153" t="s">
        <v>63</v>
      </c>
      <c r="G19" s="281">
        <v>1789</v>
      </c>
      <c r="H19" s="281">
        <v>1900</v>
      </c>
      <c r="I19" s="29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</row>
    <row r="20" spans="1:21">
      <c r="A20" s="602"/>
      <c r="B20" s="231"/>
      <c r="C20" s="286"/>
      <c r="D20" s="231"/>
      <c r="E20" s="212"/>
      <c r="F20" s="153" t="s">
        <v>60</v>
      </c>
      <c r="G20" s="281">
        <v>517</v>
      </c>
      <c r="H20" s="281">
        <v>629</v>
      </c>
      <c r="I20" s="29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1">
      <c r="A21" s="602"/>
      <c r="B21" s="231"/>
      <c r="C21" s="286"/>
      <c r="D21" s="231"/>
      <c r="E21" s="212"/>
      <c r="F21" s="153" t="s">
        <v>56</v>
      </c>
      <c r="G21" s="281">
        <v>353</v>
      </c>
      <c r="H21" s="281">
        <v>428</v>
      </c>
      <c r="I21" s="29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>
      <c r="A22" s="602"/>
      <c r="B22" s="231"/>
      <c r="C22" s="286"/>
      <c r="D22" s="231"/>
      <c r="E22" s="212"/>
      <c r="F22" s="153" t="s">
        <v>272</v>
      </c>
      <c r="G22" s="281">
        <v>2244</v>
      </c>
      <c r="H22" s="281">
        <v>2319</v>
      </c>
      <c r="I22" s="29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</row>
    <row r="23" spans="1:21">
      <c r="A23" s="602"/>
      <c r="B23" s="231"/>
      <c r="C23" s="286"/>
      <c r="D23" s="300" t="s">
        <v>21</v>
      </c>
      <c r="E23" s="301" t="s">
        <v>22</v>
      </c>
      <c r="F23" s="153" t="s">
        <v>63</v>
      </c>
      <c r="G23" s="281">
        <v>1815</v>
      </c>
      <c r="H23" s="281">
        <v>1909</v>
      </c>
      <c r="I23" s="29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</row>
    <row r="24" spans="1:21">
      <c r="A24" s="602"/>
      <c r="B24" s="231"/>
      <c r="C24" s="286"/>
      <c r="D24" s="231"/>
      <c r="E24" s="212"/>
      <c r="F24" s="153" t="s">
        <v>60</v>
      </c>
      <c r="G24" s="281">
        <v>543</v>
      </c>
      <c r="H24" s="281">
        <v>637</v>
      </c>
      <c r="I24" s="29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1:21">
      <c r="A25" s="602"/>
      <c r="B25" s="231"/>
      <c r="C25" s="286"/>
      <c r="D25" s="231"/>
      <c r="E25" s="212"/>
      <c r="F25" s="153" t="s">
        <v>56</v>
      </c>
      <c r="G25" s="281">
        <v>379</v>
      </c>
      <c r="H25" s="281">
        <v>437</v>
      </c>
      <c r="I25" s="29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</row>
    <row r="26" spans="1:21">
      <c r="A26" s="602"/>
      <c r="B26" s="231"/>
      <c r="C26" s="286"/>
      <c r="D26" s="231"/>
      <c r="E26" s="212"/>
      <c r="F26" s="153" t="s">
        <v>272</v>
      </c>
      <c r="G26" s="281">
        <v>2387</v>
      </c>
      <c r="H26" s="281">
        <v>2445</v>
      </c>
      <c r="I26" s="29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</row>
    <row r="27" spans="1:21">
      <c r="A27" s="602"/>
      <c r="B27" s="231"/>
      <c r="C27" s="268" t="s">
        <v>23</v>
      </c>
      <c r="D27" s="230" t="s">
        <v>24</v>
      </c>
      <c r="E27" s="207" t="s">
        <v>25</v>
      </c>
      <c r="F27" s="192" t="s">
        <v>273</v>
      </c>
      <c r="G27" s="281">
        <v>2904</v>
      </c>
      <c r="H27" s="281">
        <v>3152</v>
      </c>
      <c r="I27" s="29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</row>
    <row r="28" spans="1:21">
      <c r="A28" s="602"/>
      <c r="B28" s="231"/>
      <c r="C28" s="268" t="s">
        <v>26</v>
      </c>
      <c r="D28" s="230" t="s">
        <v>27</v>
      </c>
      <c r="E28" s="207" t="s">
        <v>28</v>
      </c>
      <c r="F28" s="153" t="s">
        <v>272</v>
      </c>
      <c r="G28" s="281">
        <v>3106</v>
      </c>
      <c r="H28" s="281">
        <v>3775</v>
      </c>
      <c r="I28" s="29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>
      <c r="A29" s="602"/>
      <c r="B29" s="231"/>
      <c r="C29" s="286"/>
      <c r="D29" s="300" t="s">
        <v>29</v>
      </c>
      <c r="E29" s="301" t="s">
        <v>30</v>
      </c>
      <c r="F29" s="153" t="s">
        <v>272</v>
      </c>
      <c r="G29" s="297">
        <v>0</v>
      </c>
      <c r="H29" s="281">
        <v>5292</v>
      </c>
      <c r="I29" s="29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</row>
    <row r="30" spans="1:21">
      <c r="A30" s="602"/>
      <c r="B30" s="231"/>
      <c r="C30" s="286"/>
      <c r="D30" s="300" t="s">
        <v>31</v>
      </c>
      <c r="E30" s="301" t="s">
        <v>32</v>
      </c>
      <c r="F30" s="153" t="s">
        <v>272</v>
      </c>
      <c r="G30" s="297">
        <v>0</v>
      </c>
      <c r="H30" s="281">
        <v>6975</v>
      </c>
      <c r="I30" s="29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</row>
    <row r="31" spans="1:21">
      <c r="A31" s="602"/>
      <c r="B31" s="188"/>
      <c r="C31" s="302"/>
      <c r="D31" s="303" t="s">
        <v>33</v>
      </c>
      <c r="E31" s="304" t="s">
        <v>34</v>
      </c>
      <c r="F31" s="153" t="s">
        <v>272</v>
      </c>
      <c r="G31" s="297">
        <v>0</v>
      </c>
      <c r="H31" s="281">
        <v>7645</v>
      </c>
      <c r="I31" s="29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>
      <c r="A32" s="602"/>
      <c r="B32" s="293" t="s">
        <v>432</v>
      </c>
      <c r="C32" s="293"/>
      <c r="D32" s="293"/>
      <c r="E32" s="293"/>
      <c r="F32" s="293"/>
      <c r="G32" s="293"/>
      <c r="H32" s="295"/>
      <c r="I32" s="29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  <row r="33" spans="1:21">
      <c r="A33" s="602"/>
      <c r="B33" s="293" t="s">
        <v>277</v>
      </c>
      <c r="C33" s="293"/>
      <c r="D33" s="293"/>
      <c r="E33" s="293"/>
      <c r="F33" s="293"/>
      <c r="G33" s="293"/>
      <c r="H33" s="295"/>
      <c r="I33" s="29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</row>
    <row r="34" spans="1:21">
      <c r="A34" s="602"/>
      <c r="B34" s="293" t="s">
        <v>278</v>
      </c>
      <c r="C34" s="293"/>
      <c r="D34" s="293"/>
      <c r="E34" s="293"/>
      <c r="F34" s="293"/>
      <c r="G34" s="293"/>
      <c r="H34" s="295"/>
      <c r="I34" s="29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1:21">
      <c r="B35" s="293"/>
      <c r="C35" s="293"/>
      <c r="D35" s="293"/>
      <c r="E35" s="293"/>
      <c r="F35" s="293"/>
      <c r="G35" s="293"/>
      <c r="H35" s="295"/>
      <c r="I35" s="29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5.75">
      <c r="A36" s="602"/>
      <c r="B36" s="294" t="s">
        <v>434</v>
      </c>
      <c r="C36" s="293"/>
      <c r="D36" s="295"/>
      <c r="E36" s="295"/>
      <c r="F36" s="295"/>
      <c r="G36" s="295"/>
      <c r="H36" s="295"/>
      <c r="I36" s="29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</row>
    <row r="37" spans="1:21">
      <c r="A37" s="602"/>
      <c r="B37" s="293"/>
      <c r="C37" s="293"/>
      <c r="D37" s="293"/>
      <c r="E37" s="293"/>
      <c r="F37" s="295"/>
      <c r="G37" s="295"/>
      <c r="H37" s="295"/>
      <c r="I37" s="29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</row>
    <row r="38" spans="1:21">
      <c r="A38" s="602"/>
      <c r="B38" s="295"/>
      <c r="C38" s="295"/>
      <c r="D38" s="295"/>
      <c r="E38" s="295"/>
      <c r="F38" s="295"/>
      <c r="G38" s="295"/>
      <c r="H38" s="295"/>
      <c r="I38" s="29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1:21">
      <c r="A39" s="602"/>
      <c r="B39" s="229" t="s">
        <v>6</v>
      </c>
      <c r="C39" s="229" t="s">
        <v>3</v>
      </c>
      <c r="D39" s="229" t="s">
        <v>4</v>
      </c>
      <c r="E39" s="229" t="s">
        <v>7</v>
      </c>
      <c r="F39" s="229" t="s">
        <v>49</v>
      </c>
      <c r="G39" s="229" t="s">
        <v>89</v>
      </c>
      <c r="H39" s="229" t="s">
        <v>305</v>
      </c>
      <c r="I39" s="29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</row>
    <row r="40" spans="1:21">
      <c r="A40" s="602"/>
      <c r="B40" s="233"/>
      <c r="C40" s="233"/>
      <c r="D40" s="233"/>
      <c r="E40" s="233" t="s">
        <v>86</v>
      </c>
      <c r="F40" s="233" t="s">
        <v>304</v>
      </c>
      <c r="G40" s="233"/>
      <c r="H40" s="292" t="s">
        <v>280</v>
      </c>
      <c r="I40" s="29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</row>
    <row r="41" spans="1:21">
      <c r="A41" s="602"/>
      <c r="B41" s="230" t="s">
        <v>11</v>
      </c>
      <c r="C41" s="230" t="s">
        <v>9</v>
      </c>
      <c r="D41" s="230" t="s">
        <v>10</v>
      </c>
      <c r="E41" s="207" t="s">
        <v>12</v>
      </c>
      <c r="F41" s="187" t="s">
        <v>87</v>
      </c>
      <c r="G41" s="305">
        <v>159</v>
      </c>
      <c r="H41" s="305">
        <v>70</v>
      </c>
      <c r="I41" s="29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</row>
    <row r="42" spans="1:21">
      <c r="A42" s="602"/>
      <c r="B42" s="209"/>
      <c r="C42" s="209"/>
      <c r="D42" s="306"/>
      <c r="E42" s="306"/>
      <c r="F42" s="187" t="s">
        <v>88</v>
      </c>
      <c r="G42" s="305">
        <v>164</v>
      </c>
      <c r="H42" s="307">
        <v>70</v>
      </c>
      <c r="I42" s="29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</row>
    <row r="43" spans="1:21">
      <c r="A43" s="602"/>
      <c r="B43" s="231"/>
      <c r="C43" s="231"/>
      <c r="D43" s="230" t="s">
        <v>14</v>
      </c>
      <c r="E43" s="207" t="s">
        <v>15</v>
      </c>
      <c r="F43" s="187" t="s">
        <v>87</v>
      </c>
      <c r="G43" s="305">
        <v>173</v>
      </c>
      <c r="H43" s="305">
        <v>124</v>
      </c>
      <c r="I43" s="29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</row>
    <row r="44" spans="1:21">
      <c r="A44" s="602"/>
      <c r="B44" s="306"/>
      <c r="C44" s="306"/>
      <c r="D44" s="306"/>
      <c r="E44" s="169"/>
      <c r="F44" s="187" t="s">
        <v>88</v>
      </c>
      <c r="G44" s="305">
        <v>179</v>
      </c>
      <c r="H44" s="307">
        <v>124</v>
      </c>
      <c r="I44" s="29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</row>
    <row r="45" spans="1:21">
      <c r="A45" s="602"/>
      <c r="B45" s="230" t="s">
        <v>18</v>
      </c>
      <c r="C45" s="230" t="s">
        <v>16</v>
      </c>
      <c r="D45" s="308" t="s">
        <v>17</v>
      </c>
      <c r="E45" s="309" t="s">
        <v>19</v>
      </c>
      <c r="F45" s="308" t="s">
        <v>60</v>
      </c>
      <c r="G45" s="305">
        <v>332</v>
      </c>
      <c r="H45" s="305">
        <v>125</v>
      </c>
      <c r="I45" s="29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</row>
    <row r="46" spans="1:21">
      <c r="A46" s="602"/>
      <c r="B46" s="188"/>
      <c r="C46" s="188"/>
      <c r="D46" s="308" t="s">
        <v>21</v>
      </c>
      <c r="E46" s="107" t="s">
        <v>22</v>
      </c>
      <c r="F46" s="308" t="s">
        <v>60</v>
      </c>
      <c r="G46" s="305">
        <v>354</v>
      </c>
      <c r="H46" s="305">
        <v>256</v>
      </c>
      <c r="I46" s="29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1:21">
      <c r="A47" s="602"/>
      <c r="B47" s="293" t="s">
        <v>281</v>
      </c>
      <c r="C47" s="293"/>
      <c r="D47" s="293"/>
      <c r="E47" s="293"/>
      <c r="F47" s="293"/>
      <c r="G47" s="293"/>
      <c r="H47" s="293"/>
      <c r="I47" s="29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1:21">
      <c r="B48" s="293"/>
      <c r="C48" s="293"/>
      <c r="D48" s="293"/>
      <c r="E48" s="293"/>
      <c r="F48" s="293"/>
      <c r="G48" s="293"/>
      <c r="H48" s="293"/>
      <c r="I48" s="29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1:21">
      <c r="B49" s="293"/>
      <c r="C49" s="293"/>
      <c r="D49" s="293"/>
      <c r="E49" s="293"/>
      <c r="F49" s="293"/>
      <c r="G49" s="293"/>
      <c r="H49" s="293"/>
      <c r="I49" s="29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1:21" ht="15.75">
      <c r="A50" s="602"/>
      <c r="B50" s="294" t="s">
        <v>435</v>
      </c>
      <c r="C50" s="293"/>
      <c r="D50" s="293"/>
      <c r="E50" s="293"/>
      <c r="F50" s="293"/>
      <c r="G50" s="293"/>
      <c r="H50" s="293"/>
      <c r="I50" s="29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1:21">
      <c r="A51" s="602"/>
      <c r="B51" s="293"/>
      <c r="C51" s="293"/>
      <c r="D51" s="295"/>
      <c r="E51" s="295"/>
      <c r="F51" s="295"/>
      <c r="G51" s="295"/>
      <c r="H51" s="295"/>
      <c r="I51" s="29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1:21">
      <c r="A52" s="602"/>
      <c r="B52" s="229" t="s">
        <v>6</v>
      </c>
      <c r="C52" s="181" t="s">
        <v>3</v>
      </c>
      <c r="D52" s="229" t="s">
        <v>4</v>
      </c>
      <c r="E52" s="229" t="s">
        <v>7</v>
      </c>
      <c r="F52" s="229" t="s">
        <v>49</v>
      </c>
      <c r="G52" s="229" t="s">
        <v>1</v>
      </c>
      <c r="H52" s="229" t="s">
        <v>2</v>
      </c>
      <c r="I52" s="29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1:21">
      <c r="A53" s="602"/>
      <c r="B53" s="284"/>
      <c r="C53" s="285"/>
      <c r="D53" s="284"/>
      <c r="E53" s="284" t="s">
        <v>86</v>
      </c>
      <c r="F53" s="284" t="s">
        <v>304</v>
      </c>
      <c r="G53" s="296" t="s">
        <v>280</v>
      </c>
      <c r="H53" s="284" t="s">
        <v>285</v>
      </c>
      <c r="I53" s="29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1:21">
      <c r="A54" s="602"/>
      <c r="B54" s="230" t="s">
        <v>18</v>
      </c>
      <c r="C54" s="268" t="s">
        <v>16</v>
      </c>
      <c r="D54" s="230" t="s">
        <v>17</v>
      </c>
      <c r="E54" s="207" t="s">
        <v>19</v>
      </c>
      <c r="F54" s="153" t="s">
        <v>63</v>
      </c>
      <c r="G54" s="281">
        <v>1830</v>
      </c>
      <c r="H54" s="281">
        <v>1981</v>
      </c>
      <c r="I54" s="29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1:21">
      <c r="A55" s="602"/>
      <c r="B55" s="231"/>
      <c r="C55" s="286"/>
      <c r="D55" s="231"/>
      <c r="E55" s="212"/>
      <c r="F55" s="153" t="s">
        <v>60</v>
      </c>
      <c r="G55" s="281">
        <v>522</v>
      </c>
      <c r="H55" s="281">
        <v>674</v>
      </c>
      <c r="I55" s="29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1:21">
      <c r="A56" s="602"/>
      <c r="B56" s="231"/>
      <c r="C56" s="286"/>
      <c r="D56" s="231"/>
      <c r="E56" s="212"/>
      <c r="F56" s="153" t="s">
        <v>56</v>
      </c>
      <c r="G56" s="281">
        <v>359</v>
      </c>
      <c r="H56" s="281">
        <v>470</v>
      </c>
      <c r="I56" s="29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1:21">
      <c r="A57" s="602"/>
      <c r="B57" s="231"/>
      <c r="C57" s="286"/>
      <c r="D57" s="231"/>
      <c r="E57" s="212"/>
      <c r="F57" s="153" t="s">
        <v>272</v>
      </c>
      <c r="G57" s="281">
        <v>2243</v>
      </c>
      <c r="H57" s="281">
        <v>2354</v>
      </c>
      <c r="I57" s="29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1:21">
      <c r="A58" s="602"/>
      <c r="B58" s="231"/>
      <c r="C58" s="286"/>
      <c r="D58" s="300" t="s">
        <v>21</v>
      </c>
      <c r="E58" s="301" t="s">
        <v>22</v>
      </c>
      <c r="F58" s="153" t="s">
        <v>63</v>
      </c>
      <c r="G58" s="281">
        <v>1833</v>
      </c>
      <c r="H58" s="281">
        <v>1985</v>
      </c>
      <c r="I58" s="29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1:21">
      <c r="A59" s="602"/>
      <c r="B59" s="231"/>
      <c r="C59" s="286"/>
      <c r="D59" s="231"/>
      <c r="E59" s="212"/>
      <c r="F59" s="153" t="s">
        <v>60</v>
      </c>
      <c r="G59" s="281">
        <v>525</v>
      </c>
      <c r="H59" s="281">
        <v>677</v>
      </c>
      <c r="I59" s="2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1:21">
      <c r="A60" s="602"/>
      <c r="B60" s="231"/>
      <c r="C60" s="286"/>
      <c r="D60" s="231"/>
      <c r="E60" s="212"/>
      <c r="F60" s="153" t="s">
        <v>56</v>
      </c>
      <c r="G60" s="281">
        <v>362</v>
      </c>
      <c r="H60" s="281">
        <v>473</v>
      </c>
      <c r="I60" s="29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1:21">
      <c r="A61" s="602"/>
      <c r="B61" s="231"/>
      <c r="C61" s="286"/>
      <c r="D61" s="231"/>
      <c r="E61" s="212"/>
      <c r="F61" s="153" t="s">
        <v>272</v>
      </c>
      <c r="G61" s="281">
        <v>2246</v>
      </c>
      <c r="H61" s="281">
        <v>2358</v>
      </c>
      <c r="I61" s="29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1:21">
      <c r="A62" s="602"/>
      <c r="B62" s="231"/>
      <c r="C62" s="268" t="s">
        <v>23</v>
      </c>
      <c r="D62" s="230" t="s">
        <v>24</v>
      </c>
      <c r="E62" s="207" t="s">
        <v>25</v>
      </c>
      <c r="F62" s="192" t="s">
        <v>273</v>
      </c>
      <c r="G62" s="281">
        <v>2742</v>
      </c>
      <c r="H62" s="281">
        <v>3014</v>
      </c>
      <c r="I62" s="29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1:21">
      <c r="A63" s="602"/>
      <c r="B63" s="231"/>
      <c r="C63" s="268" t="s">
        <v>26</v>
      </c>
      <c r="D63" s="230" t="s">
        <v>27</v>
      </c>
      <c r="E63" s="207" t="s">
        <v>28</v>
      </c>
      <c r="F63" s="153" t="s">
        <v>272</v>
      </c>
      <c r="G63" s="281">
        <v>2938</v>
      </c>
      <c r="H63" s="281">
        <v>3312</v>
      </c>
      <c r="I63" s="29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1:21">
      <c r="A64" s="602"/>
      <c r="B64" s="231"/>
      <c r="C64" s="286"/>
      <c r="D64" s="300" t="s">
        <v>29</v>
      </c>
      <c r="E64" s="301" t="s">
        <v>30</v>
      </c>
      <c r="F64" s="153" t="s">
        <v>272</v>
      </c>
      <c r="G64" s="297">
        <v>0</v>
      </c>
      <c r="H64" s="281">
        <v>4271</v>
      </c>
      <c r="I64" s="29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1:21">
      <c r="A65" s="602"/>
      <c r="B65" s="231"/>
      <c r="C65" s="286"/>
      <c r="D65" s="300" t="s">
        <v>31</v>
      </c>
      <c r="E65" s="301" t="s">
        <v>32</v>
      </c>
      <c r="F65" s="153" t="s">
        <v>272</v>
      </c>
      <c r="G65" s="297">
        <v>0</v>
      </c>
      <c r="H65" s="281">
        <v>5977</v>
      </c>
      <c r="I65" s="29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1:21">
      <c r="A66" s="602"/>
      <c r="B66" s="188"/>
      <c r="C66" s="302"/>
      <c r="D66" s="303" t="s">
        <v>33</v>
      </c>
      <c r="E66" s="304" t="s">
        <v>34</v>
      </c>
      <c r="F66" s="153" t="s">
        <v>272</v>
      </c>
      <c r="G66" s="297">
        <v>0</v>
      </c>
      <c r="H66" s="281">
        <v>6550</v>
      </c>
      <c r="I66" s="29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1:21">
      <c r="A67" s="602"/>
      <c r="B67" s="293" t="s">
        <v>283</v>
      </c>
      <c r="C67" s="293"/>
      <c r="D67" s="293"/>
      <c r="E67" s="293"/>
      <c r="F67" s="293"/>
      <c r="G67" s="293"/>
      <c r="H67" s="293"/>
      <c r="I67" s="29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1:21">
      <c r="A68" s="602"/>
      <c r="B68" s="293" t="s">
        <v>284</v>
      </c>
      <c r="C68" s="293"/>
      <c r="D68" s="293"/>
      <c r="E68" s="293"/>
      <c r="F68" s="293"/>
      <c r="G68" s="293"/>
      <c r="H68" s="293"/>
      <c r="I68" s="29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1:21">
      <c r="B69" s="293"/>
      <c r="C69" s="293"/>
      <c r="D69" s="293"/>
      <c r="E69" s="293"/>
      <c r="F69" s="293"/>
      <c r="G69" s="293"/>
      <c r="H69" s="293"/>
      <c r="I69" s="29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1:21">
      <c r="B70" s="293"/>
      <c r="C70" s="293"/>
      <c r="D70" s="293"/>
      <c r="E70" s="293"/>
      <c r="F70" s="295"/>
      <c r="G70" s="295"/>
      <c r="H70" s="295"/>
      <c r="I70" s="29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1:21" ht="15.75">
      <c r="A71" s="602"/>
      <c r="B71" s="294" t="s">
        <v>436</v>
      </c>
      <c r="C71" s="293"/>
      <c r="D71" s="295"/>
      <c r="E71" s="295"/>
      <c r="F71" s="295"/>
      <c r="G71" s="295"/>
      <c r="H71" s="295"/>
      <c r="I71" s="29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1:21">
      <c r="A72" s="602"/>
      <c r="B72" s="293"/>
      <c r="C72" s="293"/>
      <c r="D72" s="293"/>
      <c r="E72" s="293"/>
      <c r="F72" s="293"/>
      <c r="G72" s="293"/>
      <c r="H72" s="293"/>
      <c r="I72" s="29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1:21">
      <c r="A73" s="602"/>
      <c r="B73" s="229" t="s">
        <v>6</v>
      </c>
      <c r="C73" s="229" t="s">
        <v>3</v>
      </c>
      <c r="D73" s="229" t="s">
        <v>4</v>
      </c>
      <c r="E73" s="229" t="s">
        <v>7</v>
      </c>
      <c r="F73" s="229" t="s">
        <v>49</v>
      </c>
      <c r="G73" s="229" t="s">
        <v>89</v>
      </c>
      <c r="H73" s="229" t="s">
        <v>305</v>
      </c>
      <c r="I73" s="29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1:21">
      <c r="A74" s="602"/>
      <c r="B74" s="233"/>
      <c r="C74" s="233"/>
      <c r="D74" s="233"/>
      <c r="E74" s="233" t="s">
        <v>86</v>
      </c>
      <c r="F74" s="233" t="s">
        <v>304</v>
      </c>
      <c r="G74" s="233"/>
      <c r="H74" s="292" t="s">
        <v>280</v>
      </c>
      <c r="I74" s="29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1:21">
      <c r="A75" s="602"/>
      <c r="B75" s="230" t="s">
        <v>18</v>
      </c>
      <c r="C75" s="230" t="s">
        <v>16</v>
      </c>
      <c r="D75" s="308" t="s">
        <v>17</v>
      </c>
      <c r="E75" s="309" t="s">
        <v>19</v>
      </c>
      <c r="F75" s="308" t="s">
        <v>60</v>
      </c>
      <c r="G75" s="305">
        <v>330</v>
      </c>
      <c r="H75" s="305">
        <v>104</v>
      </c>
      <c r="I75" s="29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1:21">
      <c r="A76" s="602"/>
      <c r="B76" s="188"/>
      <c r="C76" s="188"/>
      <c r="D76" s="308" t="s">
        <v>21</v>
      </c>
      <c r="E76" s="107" t="s">
        <v>22</v>
      </c>
      <c r="F76" s="308" t="s">
        <v>60</v>
      </c>
      <c r="G76" s="305">
        <v>333</v>
      </c>
      <c r="H76" s="305">
        <v>231</v>
      </c>
      <c r="I76" s="29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1:21">
      <c r="A77" s="602"/>
      <c r="B77" s="293" t="s">
        <v>281</v>
      </c>
      <c r="C77" s="293"/>
      <c r="D77" s="293"/>
      <c r="E77" s="293"/>
      <c r="F77" s="293"/>
      <c r="G77" s="293"/>
      <c r="H77" s="293"/>
      <c r="I77" s="29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1:21">
      <c r="B78" s="283"/>
      <c r="C78" s="283"/>
      <c r="D78" s="283"/>
      <c r="E78" s="283"/>
      <c r="F78" s="283"/>
      <c r="G78" s="283"/>
      <c r="H78" s="283"/>
      <c r="I78" s="29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1:21">
      <c r="B79" s="283"/>
      <c r="C79" s="283"/>
      <c r="D79" s="283"/>
      <c r="E79" s="283"/>
      <c r="F79" s="283"/>
      <c r="G79" s="283"/>
      <c r="H79" s="283"/>
      <c r="I79" s="29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1:21" ht="15.75">
      <c r="A80" s="602"/>
      <c r="B80" s="175" t="s">
        <v>437</v>
      </c>
      <c r="C80" s="102"/>
      <c r="D80" s="102"/>
      <c r="E80" s="102"/>
      <c r="F80" s="102"/>
      <c r="G80" s="102"/>
      <c r="H80" s="102"/>
      <c r="I80" s="29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1:21">
      <c r="A81" s="602"/>
      <c r="B81" s="102"/>
      <c r="C81" s="102"/>
      <c r="D81" s="222"/>
      <c r="E81" s="222"/>
      <c r="F81" s="222"/>
      <c r="G81" s="222"/>
      <c r="H81" s="222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1:21">
      <c r="A82" s="602"/>
      <c r="B82" s="229" t="s">
        <v>6</v>
      </c>
      <c r="C82" s="229" t="s">
        <v>3</v>
      </c>
      <c r="D82" s="185" t="s">
        <v>4</v>
      </c>
      <c r="E82" s="229" t="s">
        <v>7</v>
      </c>
      <c r="F82" s="229" t="s">
        <v>49</v>
      </c>
      <c r="G82" s="254" t="s">
        <v>1</v>
      </c>
      <c r="H82" s="186" t="s">
        <v>2</v>
      </c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1:21">
      <c r="A83" s="602"/>
      <c r="B83" s="233"/>
      <c r="C83" s="233"/>
      <c r="D83" s="105"/>
      <c r="E83" s="233" t="s">
        <v>86</v>
      </c>
      <c r="F83" s="233" t="s">
        <v>51</v>
      </c>
      <c r="G83" s="259" t="s">
        <v>274</v>
      </c>
      <c r="H83" s="260" t="s">
        <v>275</v>
      </c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>
      <c r="A84" s="602"/>
      <c r="B84" s="230" t="s">
        <v>11</v>
      </c>
      <c r="C84" s="235" t="s">
        <v>9</v>
      </c>
      <c r="D84" s="227" t="s">
        <v>10</v>
      </c>
      <c r="E84" s="207" t="s">
        <v>12</v>
      </c>
      <c r="F84" s="224" t="s">
        <v>149</v>
      </c>
      <c r="G84" s="223">
        <v>593</v>
      </c>
      <c r="H84" s="223">
        <v>707</v>
      </c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>
      <c r="A85" s="602"/>
      <c r="B85" s="231"/>
      <c r="C85" s="236"/>
      <c r="D85" s="228"/>
      <c r="E85" s="212"/>
      <c r="F85" s="224" t="s">
        <v>288</v>
      </c>
      <c r="G85" s="223">
        <v>634</v>
      </c>
      <c r="H85" s="971">
        <v>0</v>
      </c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>
      <c r="A86" s="602"/>
      <c r="B86" s="231"/>
      <c r="C86" s="236"/>
      <c r="D86" s="228"/>
      <c r="E86" s="212"/>
      <c r="F86" s="224" t="s">
        <v>150</v>
      </c>
      <c r="G86" s="223">
        <v>825</v>
      </c>
      <c r="H86" s="223">
        <v>711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>
      <c r="A87" s="602"/>
      <c r="B87" s="231"/>
      <c r="C87" s="236"/>
      <c r="D87" s="228"/>
      <c r="E87" s="212"/>
      <c r="F87" s="224" t="s">
        <v>289</v>
      </c>
      <c r="G87" s="223">
        <v>866</v>
      </c>
      <c r="H87" s="971">
        <v>0</v>
      </c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>
      <c r="A88" s="602"/>
      <c r="B88" s="231"/>
      <c r="C88" s="236"/>
      <c r="D88" s="227" t="s">
        <v>14</v>
      </c>
      <c r="E88" s="207" t="s">
        <v>15</v>
      </c>
      <c r="F88" s="224" t="s">
        <v>149</v>
      </c>
      <c r="G88" s="223">
        <v>618</v>
      </c>
      <c r="H88" s="223">
        <v>712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1:21">
      <c r="A89" s="602"/>
      <c r="B89" s="188"/>
      <c r="C89" s="265"/>
      <c r="D89" s="164"/>
      <c r="E89" s="169"/>
      <c r="F89" s="224" t="s">
        <v>150</v>
      </c>
      <c r="G89" s="223">
        <v>851</v>
      </c>
      <c r="H89" s="223">
        <v>725</v>
      </c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1">
      <c r="A90" s="602"/>
      <c r="B90" s="293" t="s">
        <v>432</v>
      </c>
      <c r="C90" s="102"/>
      <c r="D90" s="102"/>
      <c r="E90" s="102"/>
      <c r="F90" s="102"/>
      <c r="G90" s="102"/>
      <c r="H90" s="102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1:21">
      <c r="A91" s="602"/>
      <c r="B91" s="282" t="s">
        <v>277</v>
      </c>
      <c r="C91" s="102"/>
      <c r="D91" s="102"/>
      <c r="E91" s="102"/>
      <c r="F91" s="102"/>
      <c r="G91" s="102"/>
      <c r="H91" s="10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1:21">
      <c r="A92" s="602"/>
      <c r="B92" s="222" t="s">
        <v>278</v>
      </c>
      <c r="C92" s="222"/>
      <c r="D92" s="222"/>
      <c r="E92" s="222"/>
      <c r="F92" s="222"/>
      <c r="G92" s="222"/>
      <c r="H92" s="222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1:21">
      <c r="B93" s="222"/>
      <c r="C93" s="222"/>
      <c r="D93" s="222"/>
      <c r="E93" s="222"/>
      <c r="F93" s="222"/>
      <c r="G93" s="222"/>
      <c r="H93" s="222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1:21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1:21" ht="15.75">
      <c r="A95" s="602"/>
      <c r="B95" s="175" t="s">
        <v>438</v>
      </c>
      <c r="C95" s="106"/>
      <c r="D95" s="106"/>
      <c r="E95" s="106"/>
      <c r="F95" s="106"/>
      <c r="G95" s="222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1:21" ht="15.75">
      <c r="A96" s="602"/>
      <c r="B96" s="175"/>
      <c r="C96" s="106"/>
      <c r="D96" s="106"/>
      <c r="E96" s="106"/>
      <c r="F96" s="106"/>
      <c r="G96" s="222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1:21">
      <c r="A97" s="602"/>
      <c r="B97" s="106"/>
      <c r="C97" s="106"/>
      <c r="D97" s="222"/>
      <c r="E97" s="222"/>
      <c r="F97" s="222"/>
      <c r="G97" s="10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1:21">
      <c r="A98" s="602"/>
      <c r="B98" s="229" t="s">
        <v>6</v>
      </c>
      <c r="C98" s="229" t="s">
        <v>3</v>
      </c>
      <c r="D98" s="185" t="s">
        <v>4</v>
      </c>
      <c r="E98" s="229" t="s">
        <v>7</v>
      </c>
      <c r="F98" s="229" t="s">
        <v>49</v>
      </c>
      <c r="G98" s="229" t="s">
        <v>93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1:21">
      <c r="A99" s="602"/>
      <c r="B99" s="233"/>
      <c r="C99" s="233"/>
      <c r="D99" s="105"/>
      <c r="E99" s="233" t="s">
        <v>86</v>
      </c>
      <c r="F99" s="233" t="s">
        <v>51</v>
      </c>
      <c r="G99" s="23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1:21">
      <c r="A100" s="602"/>
      <c r="B100" s="230" t="s">
        <v>11</v>
      </c>
      <c r="C100" s="235" t="s">
        <v>9</v>
      </c>
      <c r="D100" s="227" t="s">
        <v>10</v>
      </c>
      <c r="E100" s="207" t="s">
        <v>12</v>
      </c>
      <c r="F100" s="224" t="s">
        <v>58</v>
      </c>
      <c r="G100" s="223">
        <v>4</v>
      </c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1:21">
      <c r="A101" s="602"/>
      <c r="B101" s="188"/>
      <c r="C101" s="265"/>
      <c r="D101" s="266" t="s">
        <v>14</v>
      </c>
      <c r="E101" s="107" t="s">
        <v>15</v>
      </c>
      <c r="F101" s="224" t="s">
        <v>58</v>
      </c>
      <c r="G101" s="223">
        <v>5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1:21"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1:21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1:21" ht="15.75">
      <c r="A104" s="602"/>
      <c r="B104" s="175" t="s">
        <v>439</v>
      </c>
      <c r="C104" s="41"/>
      <c r="D104" s="222"/>
      <c r="E104" s="222"/>
      <c r="F104" s="222"/>
      <c r="G104" s="222"/>
      <c r="H104" s="222"/>
      <c r="I104" s="222"/>
      <c r="J104" s="222"/>
      <c r="K104" s="222"/>
      <c r="L104" s="222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>
      <c r="A105" s="60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1:21">
      <c r="A106" s="602"/>
      <c r="B106" s="222"/>
      <c r="C106" s="222"/>
      <c r="D106" s="222"/>
      <c r="E106" s="222"/>
      <c r="F106" s="222"/>
      <c r="G106" s="178" t="s">
        <v>98</v>
      </c>
      <c r="H106" s="179"/>
      <c r="I106" s="180" t="s">
        <v>99</v>
      </c>
      <c r="J106" s="179"/>
      <c r="K106" s="180" t="s">
        <v>245</v>
      </c>
      <c r="L106" s="179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1:21">
      <c r="A107" s="602"/>
      <c r="B107" s="229" t="s">
        <v>6</v>
      </c>
      <c r="C107" s="229" t="s">
        <v>3</v>
      </c>
      <c r="D107" s="185" t="s">
        <v>4</v>
      </c>
      <c r="E107" s="229" t="s">
        <v>7</v>
      </c>
      <c r="F107" s="185" t="s">
        <v>49</v>
      </c>
      <c r="G107" s="186" t="s">
        <v>35</v>
      </c>
      <c r="H107" s="186" t="s">
        <v>36</v>
      </c>
      <c r="I107" s="186" t="s">
        <v>35</v>
      </c>
      <c r="J107" s="186" t="s">
        <v>36</v>
      </c>
      <c r="K107" s="186" t="s">
        <v>35</v>
      </c>
      <c r="L107" s="186" t="s">
        <v>36</v>
      </c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1:21">
      <c r="A108" s="602"/>
      <c r="B108" s="108"/>
      <c r="C108" s="108"/>
      <c r="D108" s="110"/>
      <c r="E108" s="270" t="s">
        <v>86</v>
      </c>
      <c r="F108" s="109" t="s">
        <v>51</v>
      </c>
      <c r="G108" s="108"/>
      <c r="H108" s="108"/>
      <c r="I108" s="108"/>
      <c r="J108" s="108"/>
      <c r="K108" s="108"/>
      <c r="L108" s="108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1:21">
      <c r="A109" s="602"/>
      <c r="B109" s="230" t="s">
        <v>18</v>
      </c>
      <c r="C109" s="230" t="s">
        <v>37</v>
      </c>
      <c r="D109" s="268" t="s">
        <v>38</v>
      </c>
      <c r="E109" s="207" t="s">
        <v>39</v>
      </c>
      <c r="F109" s="187" t="s">
        <v>291</v>
      </c>
      <c r="G109" s="223">
        <v>9975</v>
      </c>
      <c r="H109" s="223">
        <v>17048</v>
      </c>
      <c r="I109" s="223">
        <v>12237</v>
      </c>
      <c r="J109" s="223">
        <v>22271</v>
      </c>
      <c r="K109" s="223">
        <v>13761</v>
      </c>
      <c r="L109" s="223">
        <v>22303</v>
      </c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1:21">
      <c r="A110" s="602"/>
      <c r="B110" s="231"/>
      <c r="C110" s="231"/>
      <c r="D110" s="268" t="s">
        <v>41</v>
      </c>
      <c r="E110" s="207" t="s">
        <v>42</v>
      </c>
      <c r="F110" s="187" t="s">
        <v>291</v>
      </c>
      <c r="G110" s="223">
        <v>13340</v>
      </c>
      <c r="H110" s="223">
        <v>15337</v>
      </c>
      <c r="I110" s="223">
        <v>12310</v>
      </c>
      <c r="J110" s="223">
        <v>19996</v>
      </c>
      <c r="K110" s="223">
        <v>13761</v>
      </c>
      <c r="L110" s="223">
        <v>22303</v>
      </c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1:21">
      <c r="A111" s="602"/>
      <c r="B111" s="231"/>
      <c r="C111" s="231"/>
      <c r="D111" s="268" t="s">
        <v>43</v>
      </c>
      <c r="E111" s="207" t="s">
        <v>44</v>
      </c>
      <c r="F111" s="187" t="s">
        <v>291</v>
      </c>
      <c r="G111" s="223">
        <v>11980</v>
      </c>
      <c r="H111" s="223">
        <v>14663</v>
      </c>
      <c r="I111" s="223">
        <v>12653</v>
      </c>
      <c r="J111" s="223">
        <v>19100</v>
      </c>
      <c r="K111" s="223">
        <v>14434</v>
      </c>
      <c r="L111" s="223">
        <v>24961</v>
      </c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1:21">
      <c r="A112" s="602"/>
      <c r="B112" s="231"/>
      <c r="C112" s="231"/>
      <c r="D112" s="269" t="s">
        <v>45</v>
      </c>
      <c r="E112" s="207" t="s">
        <v>46</v>
      </c>
      <c r="F112" s="187" t="s">
        <v>291</v>
      </c>
      <c r="G112" s="223">
        <v>12372</v>
      </c>
      <c r="H112" s="223">
        <v>13928</v>
      </c>
      <c r="I112" s="223">
        <v>12653</v>
      </c>
      <c r="J112" s="223">
        <v>19100</v>
      </c>
      <c r="K112" s="223">
        <v>14753</v>
      </c>
      <c r="L112" s="223">
        <v>24351</v>
      </c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1:21">
      <c r="A113" s="602"/>
      <c r="B113" s="108"/>
      <c r="C113" s="108"/>
      <c r="D113" s="267" t="s">
        <v>177</v>
      </c>
      <c r="E113" s="107" t="s">
        <v>176</v>
      </c>
      <c r="F113" s="187" t="s">
        <v>291</v>
      </c>
      <c r="G113" s="223">
        <v>15108</v>
      </c>
      <c r="H113" s="223">
        <v>14566</v>
      </c>
      <c r="I113" s="223">
        <v>13797</v>
      </c>
      <c r="J113" s="223">
        <v>18802</v>
      </c>
      <c r="K113" s="223">
        <v>16182</v>
      </c>
      <c r="L113" s="223">
        <v>22657</v>
      </c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1:21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1:21"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1:21" ht="15.75">
      <c r="A116" s="602"/>
      <c r="B116" s="111" t="s">
        <v>292</v>
      </c>
      <c r="C116" s="112"/>
      <c r="D116" s="130"/>
      <c r="E116" s="112"/>
      <c r="F116" s="112"/>
      <c r="G116" s="112"/>
      <c r="H116" s="112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1:21">
      <c r="A117" s="602"/>
      <c r="B117" s="112"/>
      <c r="C117" s="112"/>
      <c r="D117" s="130"/>
      <c r="E117" s="112"/>
      <c r="F117" s="112"/>
      <c r="G117" s="112"/>
      <c r="H117" s="112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1:21">
      <c r="A118" s="602"/>
      <c r="B118" s="146" t="s">
        <v>100</v>
      </c>
      <c r="C118" s="146" t="s">
        <v>47</v>
      </c>
      <c r="D118" s="146" t="s">
        <v>181</v>
      </c>
      <c r="E118" s="146" t="s">
        <v>50</v>
      </c>
      <c r="F118" s="146" t="s">
        <v>98</v>
      </c>
      <c r="G118" s="146" t="s">
        <v>99</v>
      </c>
      <c r="H118" s="146" t="s">
        <v>245</v>
      </c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1:21">
      <c r="A119" s="602"/>
      <c r="B119" s="113" t="s">
        <v>101</v>
      </c>
      <c r="C119" s="114" t="s">
        <v>1</v>
      </c>
      <c r="D119" s="131" t="s">
        <v>72</v>
      </c>
      <c r="E119" s="115" t="s">
        <v>102</v>
      </c>
      <c r="F119" s="116">
        <v>1017</v>
      </c>
      <c r="G119" s="116">
        <v>881</v>
      </c>
      <c r="H119" s="116">
        <v>843</v>
      </c>
      <c r="I119" s="283"/>
      <c r="J119" s="603"/>
      <c r="K119" s="603"/>
      <c r="L119" s="60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1:21">
      <c r="A120" s="602"/>
      <c r="B120" s="117"/>
      <c r="C120" s="122"/>
      <c r="D120" s="132"/>
      <c r="E120" s="115" t="s">
        <v>103</v>
      </c>
      <c r="F120" s="116">
        <v>156</v>
      </c>
      <c r="G120" s="116">
        <v>156</v>
      </c>
      <c r="H120" s="116">
        <v>156</v>
      </c>
      <c r="I120" s="283"/>
      <c r="J120" s="603"/>
      <c r="K120" s="603"/>
      <c r="L120" s="60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1:21">
      <c r="A121" s="602"/>
      <c r="B121" s="117"/>
      <c r="C121" s="122"/>
      <c r="D121" s="133" t="s">
        <v>176</v>
      </c>
      <c r="E121" s="115" t="s">
        <v>102</v>
      </c>
      <c r="F121" s="116">
        <v>1017</v>
      </c>
      <c r="G121" s="116">
        <v>881</v>
      </c>
      <c r="H121" s="116">
        <v>843</v>
      </c>
      <c r="I121" s="283"/>
      <c r="J121" s="603"/>
      <c r="K121" s="603"/>
      <c r="L121" s="60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1:21">
      <c r="A122" s="602"/>
      <c r="B122" s="117"/>
      <c r="C122" s="122"/>
      <c r="D122" s="132"/>
      <c r="E122" s="115" t="s">
        <v>103</v>
      </c>
      <c r="F122" s="116">
        <v>156</v>
      </c>
      <c r="G122" s="116">
        <v>156</v>
      </c>
      <c r="H122" s="116">
        <v>156</v>
      </c>
      <c r="I122" s="283"/>
      <c r="J122" s="603"/>
      <c r="K122" s="603"/>
      <c r="L122" s="60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1:21">
      <c r="A123" s="602"/>
      <c r="B123" s="117"/>
      <c r="C123" s="121" t="s">
        <v>2</v>
      </c>
      <c r="D123" s="131" t="s">
        <v>72</v>
      </c>
      <c r="E123" s="115" t="s">
        <v>104</v>
      </c>
      <c r="F123" s="116">
        <v>5761</v>
      </c>
      <c r="G123" s="116">
        <v>5761</v>
      </c>
      <c r="H123" s="116">
        <v>5761</v>
      </c>
      <c r="I123" s="283"/>
      <c r="J123" s="603"/>
      <c r="K123" s="603"/>
      <c r="L123" s="60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1:21">
      <c r="A124" s="602"/>
      <c r="B124" s="117"/>
      <c r="C124" s="118"/>
      <c r="D124" s="136" t="s">
        <v>176</v>
      </c>
      <c r="E124" s="115" t="s">
        <v>104</v>
      </c>
      <c r="F124" s="116">
        <v>5761</v>
      </c>
      <c r="G124" s="116">
        <v>5761</v>
      </c>
      <c r="H124" s="116">
        <v>5761</v>
      </c>
      <c r="I124" s="283"/>
      <c r="J124" s="603"/>
      <c r="K124" s="603"/>
      <c r="L124" s="60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1:21">
      <c r="A125" s="602"/>
      <c r="B125" s="120" t="s">
        <v>105</v>
      </c>
      <c r="C125" s="121" t="s">
        <v>1</v>
      </c>
      <c r="D125" s="131"/>
      <c r="E125" s="115" t="s">
        <v>106</v>
      </c>
      <c r="F125" s="116">
        <v>6028</v>
      </c>
      <c r="G125" s="116">
        <v>5757</v>
      </c>
      <c r="H125" s="116">
        <v>5845</v>
      </c>
      <c r="I125" s="283"/>
      <c r="J125" s="603"/>
      <c r="K125" s="603"/>
      <c r="L125" s="60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1:21">
      <c r="A126" s="602"/>
      <c r="B126" s="117"/>
      <c r="C126" s="122"/>
      <c r="D126" s="133" t="s">
        <v>72</v>
      </c>
      <c r="E126" s="115" t="s">
        <v>107</v>
      </c>
      <c r="F126" s="116">
        <v>4902</v>
      </c>
      <c r="G126" s="116">
        <v>4912</v>
      </c>
      <c r="H126" s="116">
        <v>5175</v>
      </c>
      <c r="I126" s="283"/>
      <c r="J126" s="603"/>
      <c r="K126" s="603"/>
      <c r="L126" s="60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1:21">
      <c r="A127" s="602"/>
      <c r="B127" s="117"/>
      <c r="C127" s="122"/>
      <c r="D127" s="132"/>
      <c r="E127" s="115" t="s">
        <v>108</v>
      </c>
      <c r="F127" s="116">
        <v>5017</v>
      </c>
      <c r="G127" s="116">
        <v>4891</v>
      </c>
      <c r="H127" s="116">
        <v>4922</v>
      </c>
      <c r="I127" s="283"/>
      <c r="J127" s="603"/>
      <c r="K127" s="603"/>
      <c r="L127" s="60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1:21">
      <c r="A128" s="602"/>
      <c r="B128" s="117"/>
      <c r="C128" s="122"/>
      <c r="D128" s="131"/>
      <c r="E128" s="115" t="s">
        <v>106</v>
      </c>
      <c r="F128" s="116">
        <v>6359</v>
      </c>
      <c r="G128" s="116">
        <v>5757</v>
      </c>
      <c r="H128" s="116">
        <v>5845</v>
      </c>
      <c r="I128" s="283"/>
      <c r="J128" s="603"/>
      <c r="K128" s="603"/>
      <c r="L128" s="60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1:21">
      <c r="A129" s="602"/>
      <c r="B129" s="117"/>
      <c r="C129" s="122"/>
      <c r="D129" s="133" t="s">
        <v>176</v>
      </c>
      <c r="E129" s="115" t="s">
        <v>107</v>
      </c>
      <c r="F129" s="116">
        <v>5653</v>
      </c>
      <c r="G129" s="116">
        <v>4955</v>
      </c>
      <c r="H129" s="116">
        <v>5175</v>
      </c>
      <c r="I129" s="283"/>
      <c r="J129" s="603"/>
      <c r="K129" s="603"/>
      <c r="L129" s="60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1:21">
      <c r="A130" s="602"/>
      <c r="B130" s="117"/>
      <c r="C130" s="122"/>
      <c r="D130" s="132"/>
      <c r="E130" s="115" t="s">
        <v>108</v>
      </c>
      <c r="F130" s="116">
        <v>5534</v>
      </c>
      <c r="G130" s="116">
        <v>4934</v>
      </c>
      <c r="H130" s="116">
        <v>4922</v>
      </c>
      <c r="I130" s="283"/>
      <c r="J130" s="603"/>
      <c r="K130" s="603"/>
      <c r="L130" s="60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1:21">
      <c r="A131" s="602"/>
      <c r="B131" s="137"/>
      <c r="C131" s="125" t="s">
        <v>109</v>
      </c>
      <c r="D131" s="136" t="s">
        <v>72</v>
      </c>
      <c r="E131" s="115" t="s">
        <v>108</v>
      </c>
      <c r="F131" s="116">
        <v>5819</v>
      </c>
      <c r="G131" s="116">
        <v>5548</v>
      </c>
      <c r="H131" s="116">
        <v>6170</v>
      </c>
      <c r="I131" s="283"/>
      <c r="J131" s="603"/>
      <c r="K131" s="603"/>
      <c r="L131" s="60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1:21">
      <c r="A132" s="602"/>
      <c r="B132" s="137"/>
      <c r="C132" s="128"/>
      <c r="D132" s="132" t="s">
        <v>176</v>
      </c>
      <c r="E132" s="115" t="s">
        <v>108</v>
      </c>
      <c r="F132" s="116">
        <v>6288</v>
      </c>
      <c r="G132" s="116">
        <v>5548</v>
      </c>
      <c r="H132" s="116">
        <v>6170</v>
      </c>
      <c r="I132" s="283"/>
      <c r="J132" s="603"/>
      <c r="K132" s="603"/>
      <c r="L132" s="60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1:21">
      <c r="A133" s="602"/>
      <c r="B133" s="138" t="s">
        <v>110</v>
      </c>
      <c r="C133" s="129" t="s">
        <v>2</v>
      </c>
      <c r="D133" s="136" t="s">
        <v>72</v>
      </c>
      <c r="E133" s="115" t="s">
        <v>111</v>
      </c>
      <c r="F133" s="116">
        <v>5643</v>
      </c>
      <c r="G133" s="116">
        <v>5434</v>
      </c>
      <c r="H133" s="116">
        <v>5621</v>
      </c>
      <c r="I133" s="283"/>
      <c r="J133" s="603"/>
      <c r="K133" s="603"/>
      <c r="L133" s="60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1:21">
      <c r="A134" s="602"/>
      <c r="B134" s="139"/>
      <c r="C134" s="129"/>
      <c r="D134" s="132" t="s">
        <v>176</v>
      </c>
      <c r="E134" s="115" t="s">
        <v>111</v>
      </c>
      <c r="F134" s="116">
        <v>5643</v>
      </c>
      <c r="G134" s="116">
        <v>5434</v>
      </c>
      <c r="H134" s="116">
        <v>5621</v>
      </c>
      <c r="I134" s="283"/>
      <c r="J134" s="603"/>
      <c r="K134" s="603"/>
      <c r="L134" s="60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1:21">
      <c r="A135" s="602"/>
      <c r="B135" s="117" t="s">
        <v>112</v>
      </c>
      <c r="C135" s="121" t="s">
        <v>1</v>
      </c>
      <c r="D135" s="136" t="s">
        <v>39</v>
      </c>
      <c r="E135" s="115" t="s">
        <v>182</v>
      </c>
      <c r="F135" s="116">
        <v>1355</v>
      </c>
      <c r="G135" s="116">
        <v>1269</v>
      </c>
      <c r="H135" s="116">
        <v>1427</v>
      </c>
      <c r="I135" s="283"/>
      <c r="J135" s="603"/>
      <c r="K135" s="603"/>
      <c r="L135" s="60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1:21">
      <c r="A136" s="602"/>
      <c r="B136" s="117" t="s">
        <v>113</v>
      </c>
      <c r="C136" s="122"/>
      <c r="D136" s="132" t="s">
        <v>42</v>
      </c>
      <c r="E136" s="115" t="s">
        <v>182</v>
      </c>
      <c r="F136" s="116">
        <v>1359</v>
      </c>
      <c r="G136" s="116">
        <v>1265</v>
      </c>
      <c r="H136" s="116">
        <v>1428</v>
      </c>
      <c r="I136" s="283"/>
      <c r="J136" s="603"/>
      <c r="K136" s="603"/>
      <c r="L136" s="60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1:21">
      <c r="A137" s="602"/>
      <c r="B137" s="117"/>
      <c r="C137" s="122"/>
      <c r="D137" s="132" t="s">
        <v>44</v>
      </c>
      <c r="E137" s="115" t="s">
        <v>182</v>
      </c>
      <c r="F137" s="116">
        <v>1376</v>
      </c>
      <c r="G137" s="116">
        <v>1280</v>
      </c>
      <c r="H137" s="116">
        <v>1428</v>
      </c>
      <c r="I137" s="283"/>
      <c r="J137" s="603"/>
      <c r="K137" s="603"/>
      <c r="L137" s="60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1:21">
      <c r="A138" s="602"/>
      <c r="B138" s="117"/>
      <c r="C138" s="122"/>
      <c r="D138" s="132" t="s">
        <v>46</v>
      </c>
      <c r="E138" s="115" t="s">
        <v>182</v>
      </c>
      <c r="F138" s="116">
        <v>1406</v>
      </c>
      <c r="G138" s="116">
        <v>1293</v>
      </c>
      <c r="H138" s="116">
        <v>1431</v>
      </c>
      <c r="I138" s="283"/>
      <c r="J138" s="603"/>
      <c r="K138" s="603"/>
      <c r="L138" s="60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1:21">
      <c r="A139" s="602"/>
      <c r="B139" s="117"/>
      <c r="C139" s="122"/>
      <c r="D139" s="132" t="s">
        <v>176</v>
      </c>
      <c r="E139" s="115" t="s">
        <v>182</v>
      </c>
      <c r="F139" s="116">
        <v>5872</v>
      </c>
      <c r="G139" s="116">
        <v>5232</v>
      </c>
      <c r="H139" s="116">
        <v>5619</v>
      </c>
      <c r="I139" s="283"/>
      <c r="J139" s="603"/>
      <c r="K139" s="603"/>
      <c r="L139" s="60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1:21">
      <c r="A140" s="602"/>
      <c r="B140" s="137"/>
      <c r="C140" s="125" t="s">
        <v>2</v>
      </c>
      <c r="D140" s="136" t="s">
        <v>72</v>
      </c>
      <c r="E140" s="115" t="s">
        <v>183</v>
      </c>
      <c r="F140" s="116">
        <v>15440</v>
      </c>
      <c r="G140" s="116">
        <v>16169</v>
      </c>
      <c r="H140" s="116">
        <v>20732</v>
      </c>
      <c r="I140" s="283"/>
      <c r="J140" s="603"/>
      <c r="K140" s="603"/>
      <c r="L140" s="60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1:21">
      <c r="A141" s="602"/>
      <c r="B141" s="137"/>
      <c r="C141" s="128"/>
      <c r="D141" s="136" t="s">
        <v>176</v>
      </c>
      <c r="E141" s="115" t="s">
        <v>183</v>
      </c>
      <c r="F141" s="116">
        <v>24771</v>
      </c>
      <c r="G141" s="116">
        <v>25583</v>
      </c>
      <c r="H141" s="116">
        <v>20623</v>
      </c>
      <c r="I141" s="283"/>
      <c r="J141" s="603"/>
      <c r="K141" s="603"/>
      <c r="L141" s="60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1:21">
      <c r="A142" s="602"/>
      <c r="B142" s="123" t="s">
        <v>114</v>
      </c>
      <c r="C142" s="140" t="s">
        <v>1</v>
      </c>
      <c r="D142" s="141"/>
      <c r="E142" s="115" t="s">
        <v>115</v>
      </c>
      <c r="F142" s="116">
        <v>818</v>
      </c>
      <c r="G142" s="116">
        <v>871</v>
      </c>
      <c r="H142" s="116">
        <v>1100</v>
      </c>
      <c r="I142" s="283"/>
      <c r="J142" s="603"/>
      <c r="K142" s="603"/>
      <c r="L142" s="60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1:21">
      <c r="A143" s="602"/>
      <c r="B143" s="119"/>
      <c r="C143" s="140" t="s">
        <v>2</v>
      </c>
      <c r="D143" s="141"/>
      <c r="E143" s="115" t="s">
        <v>116</v>
      </c>
      <c r="F143" s="116">
        <v>1301</v>
      </c>
      <c r="G143" s="116">
        <v>1575</v>
      </c>
      <c r="H143" s="116">
        <v>1778</v>
      </c>
      <c r="I143" s="283"/>
      <c r="J143" s="603"/>
      <c r="K143" s="603"/>
      <c r="L143" s="60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1:21">
      <c r="A144" s="602"/>
      <c r="B144" s="123" t="s">
        <v>117</v>
      </c>
      <c r="C144" s="140" t="s">
        <v>118</v>
      </c>
      <c r="D144" s="141"/>
      <c r="E144" s="115" t="s">
        <v>119</v>
      </c>
      <c r="F144" s="116">
        <v>53</v>
      </c>
      <c r="G144" s="116">
        <v>53</v>
      </c>
      <c r="H144" s="116">
        <v>53</v>
      </c>
      <c r="I144" s="283"/>
      <c r="J144" s="603"/>
      <c r="K144" s="603"/>
      <c r="L144" s="60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1:21" ht="14.25">
      <c r="A145" s="602"/>
      <c r="B145" s="123" t="s">
        <v>184</v>
      </c>
      <c r="C145" s="140" t="s">
        <v>118</v>
      </c>
      <c r="D145" s="141"/>
      <c r="E145" s="115" t="s">
        <v>119</v>
      </c>
      <c r="F145" s="116">
        <v>129</v>
      </c>
      <c r="G145" s="116">
        <v>129</v>
      </c>
      <c r="H145" s="116">
        <v>129</v>
      </c>
      <c r="I145" s="283"/>
      <c r="J145" s="603"/>
      <c r="K145" s="603"/>
      <c r="L145" s="60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1:21">
      <c r="A146" s="602"/>
      <c r="B146" s="124" t="s">
        <v>95</v>
      </c>
      <c r="C146" s="140" t="s">
        <v>1</v>
      </c>
      <c r="D146" s="141"/>
      <c r="E146" s="115" t="s">
        <v>120</v>
      </c>
      <c r="F146" s="116">
        <v>276</v>
      </c>
      <c r="G146" s="116">
        <v>276</v>
      </c>
      <c r="H146" s="116">
        <v>276</v>
      </c>
      <c r="I146" s="283"/>
      <c r="J146" s="603"/>
      <c r="K146" s="603"/>
      <c r="L146" s="60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1:21">
      <c r="A147" s="602"/>
      <c r="B147" s="123" t="s">
        <v>121</v>
      </c>
      <c r="C147" s="142" t="s">
        <v>1</v>
      </c>
      <c r="D147" s="134"/>
      <c r="E147" s="126" t="s">
        <v>122</v>
      </c>
      <c r="F147" s="116">
        <v>470</v>
      </c>
      <c r="G147" s="116">
        <v>470</v>
      </c>
      <c r="H147" s="116">
        <v>470</v>
      </c>
      <c r="I147" s="283"/>
      <c r="J147" s="603"/>
      <c r="K147" s="603"/>
      <c r="L147" s="60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1:21">
      <c r="A148" s="602"/>
      <c r="B148" s="127"/>
      <c r="C148" s="143"/>
      <c r="D148" s="135"/>
      <c r="E148" s="126" t="s">
        <v>123</v>
      </c>
      <c r="F148" s="116">
        <v>153</v>
      </c>
      <c r="G148" s="116">
        <v>153</v>
      </c>
      <c r="H148" s="116">
        <v>153</v>
      </c>
      <c r="I148" s="283"/>
      <c r="J148" s="603"/>
      <c r="K148" s="603"/>
      <c r="L148" s="60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1:21"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1:21"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1:21" ht="15.75">
      <c r="A151" s="602"/>
      <c r="B151" s="175" t="s">
        <v>440</v>
      </c>
      <c r="C151" s="144"/>
      <c r="D151" s="144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1:21">
      <c r="A152" s="602"/>
      <c r="B152" s="144"/>
      <c r="C152" s="144"/>
      <c r="D152" s="144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1:21">
      <c r="A153" s="602"/>
      <c r="B153" s="147" t="s">
        <v>50</v>
      </c>
      <c r="C153" s="147" t="s">
        <v>92</v>
      </c>
      <c r="D153" s="146" t="s">
        <v>93</v>
      </c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1:21" ht="14.25">
      <c r="A154" s="602"/>
      <c r="B154" s="148" t="s">
        <v>94</v>
      </c>
      <c r="C154" s="149" t="s">
        <v>180</v>
      </c>
      <c r="D154" s="145">
        <v>114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1:21">
      <c r="A155" s="602"/>
      <c r="B155" s="150" t="s">
        <v>294</v>
      </c>
      <c r="C155" s="151" t="s">
        <v>92</v>
      </c>
      <c r="D155" s="280">
        <v>159</v>
      </c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1:21">
      <c r="A156" s="602"/>
      <c r="B156" s="150" t="s">
        <v>295</v>
      </c>
      <c r="C156" s="151" t="s">
        <v>92</v>
      </c>
      <c r="D156" s="145">
        <v>176</v>
      </c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1:21">
      <c r="A157" s="602"/>
      <c r="B157" s="150" t="s">
        <v>96</v>
      </c>
      <c r="C157" s="151" t="s">
        <v>92</v>
      </c>
      <c r="D157" s="145">
        <v>80</v>
      </c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1:21">
      <c r="A158" s="602"/>
      <c r="B158" s="150" t="s">
        <v>97</v>
      </c>
      <c r="C158" s="151" t="s">
        <v>92</v>
      </c>
      <c r="D158" s="145">
        <v>126</v>
      </c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1:21"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1:21" s="190" customFormat="1"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283"/>
      <c r="O160" s="283"/>
      <c r="P160" s="283"/>
      <c r="Q160" s="283"/>
      <c r="R160" s="283"/>
      <c r="S160" s="283"/>
      <c r="T160" s="283"/>
      <c r="U160" s="283"/>
    </row>
    <row r="161" spans="1:2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1:21" ht="15.75">
      <c r="A162" s="602"/>
      <c r="B162" s="175" t="s">
        <v>441</v>
      </c>
      <c r="C162" s="41"/>
      <c r="D162" s="152"/>
      <c r="E162" s="152"/>
      <c r="F162" s="152"/>
      <c r="G162" s="152"/>
      <c r="H162" s="152"/>
      <c r="I162" s="152"/>
      <c r="J162" s="152"/>
      <c r="K162" s="152"/>
      <c r="L162" s="152"/>
      <c r="M162" s="41"/>
      <c r="N162" s="41"/>
      <c r="O162" s="41"/>
      <c r="P162" s="41"/>
      <c r="Q162" s="41"/>
      <c r="R162" s="41"/>
      <c r="S162" s="41"/>
      <c r="T162" s="41"/>
      <c r="U162" s="283"/>
    </row>
    <row r="163" spans="1:21">
      <c r="A163" s="602"/>
      <c r="B163" s="152"/>
      <c r="C163" s="152"/>
      <c r="D163" s="222"/>
      <c r="E163" s="222"/>
      <c r="F163" s="222"/>
      <c r="G163" s="222"/>
      <c r="H163" s="222"/>
      <c r="I163" s="222"/>
      <c r="J163" s="222"/>
      <c r="K163" s="222"/>
      <c r="L163" s="222"/>
      <c r="M163" s="41"/>
      <c r="N163" s="41"/>
      <c r="O163" s="41"/>
      <c r="P163" s="41"/>
      <c r="Q163" s="41"/>
      <c r="R163" s="41"/>
      <c r="S163" s="41"/>
      <c r="T163" s="41"/>
      <c r="U163" s="283"/>
    </row>
    <row r="164" spans="1:21">
      <c r="A164" s="602"/>
      <c r="B164" s="229" t="s">
        <v>6</v>
      </c>
      <c r="C164" s="229" t="s">
        <v>3</v>
      </c>
      <c r="D164" s="185" t="s">
        <v>4</v>
      </c>
      <c r="E164" s="229" t="s">
        <v>7</v>
      </c>
      <c r="F164" s="229" t="s">
        <v>49</v>
      </c>
      <c r="G164" s="254" t="s">
        <v>1</v>
      </c>
      <c r="H164" s="186" t="s">
        <v>2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283"/>
    </row>
    <row r="165" spans="1:21">
      <c r="A165" s="602"/>
      <c r="B165" s="233"/>
      <c r="C165" s="233"/>
      <c r="D165" s="105"/>
      <c r="E165" s="233" t="s">
        <v>86</v>
      </c>
      <c r="F165" s="233" t="s">
        <v>51</v>
      </c>
      <c r="G165" s="259" t="s">
        <v>274</v>
      </c>
      <c r="H165" s="260" t="s">
        <v>275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283"/>
    </row>
    <row r="166" spans="1:21">
      <c r="A166" s="602"/>
      <c r="B166" s="230" t="s">
        <v>11</v>
      </c>
      <c r="C166" s="154" t="s">
        <v>9</v>
      </c>
      <c r="D166" s="227" t="s">
        <v>10</v>
      </c>
      <c r="E166" s="207" t="s">
        <v>12</v>
      </c>
      <c r="F166" s="153" t="s">
        <v>63</v>
      </c>
      <c r="G166" s="189">
        <v>0.3</v>
      </c>
      <c r="H166" s="189">
        <v>0.41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283"/>
    </row>
    <row r="167" spans="1:21">
      <c r="A167" s="602"/>
      <c r="B167" s="231"/>
      <c r="C167" s="161"/>
      <c r="D167" s="228"/>
      <c r="E167" s="212"/>
      <c r="F167" s="224" t="s">
        <v>87</v>
      </c>
      <c r="G167" s="189">
        <v>0.2</v>
      </c>
      <c r="H167" s="189">
        <v>0.3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283"/>
    </row>
    <row r="168" spans="1:21">
      <c r="A168" s="602"/>
      <c r="B168" s="231"/>
      <c r="C168" s="161"/>
      <c r="D168" s="228"/>
      <c r="E168" s="212"/>
      <c r="F168" s="224" t="s">
        <v>270</v>
      </c>
      <c r="G168" s="189">
        <v>0.2</v>
      </c>
      <c r="H168" s="275">
        <v>0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283"/>
    </row>
    <row r="169" spans="1:21">
      <c r="A169" s="602"/>
      <c r="B169" s="231"/>
      <c r="C169" s="161"/>
      <c r="D169" s="228"/>
      <c r="E169" s="212"/>
      <c r="F169" s="224" t="s">
        <v>88</v>
      </c>
      <c r="G169" s="189">
        <v>0.2</v>
      </c>
      <c r="H169" s="189">
        <v>0.3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283"/>
    </row>
    <row r="170" spans="1:21">
      <c r="A170" s="602"/>
      <c r="B170" s="231"/>
      <c r="C170" s="161"/>
      <c r="D170" s="228"/>
      <c r="E170" s="212"/>
      <c r="F170" s="224" t="s">
        <v>271</v>
      </c>
      <c r="G170" s="189">
        <v>0.24</v>
      </c>
      <c r="H170" s="275"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283"/>
    </row>
    <row r="171" spans="1:21">
      <c r="A171" s="602"/>
      <c r="B171" s="231"/>
      <c r="C171" s="161"/>
      <c r="D171" s="164"/>
      <c r="E171" s="255"/>
      <c r="F171" s="224" t="s">
        <v>56</v>
      </c>
      <c r="G171" s="189">
        <v>7.0000000000000007E-2</v>
      </c>
      <c r="H171" s="189">
        <v>0.17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283"/>
    </row>
    <row r="172" spans="1:21">
      <c r="A172" s="602"/>
      <c r="B172" s="231"/>
      <c r="C172" s="161"/>
      <c r="D172" s="227" t="s">
        <v>14</v>
      </c>
      <c r="E172" s="207" t="s">
        <v>15</v>
      </c>
      <c r="F172" s="224" t="s">
        <v>63</v>
      </c>
      <c r="G172" s="189">
        <v>0.34</v>
      </c>
      <c r="H172" s="189">
        <v>0.41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283"/>
    </row>
    <row r="173" spans="1:21">
      <c r="A173" s="602"/>
      <c r="B173" s="231"/>
      <c r="C173" s="161"/>
      <c r="D173" s="228"/>
      <c r="E173" s="212"/>
      <c r="F173" s="224" t="s">
        <v>87</v>
      </c>
      <c r="G173" s="189">
        <v>0.2</v>
      </c>
      <c r="H173" s="189">
        <v>0.3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283"/>
    </row>
    <row r="174" spans="1:21">
      <c r="A174" s="602"/>
      <c r="B174" s="231"/>
      <c r="C174" s="161"/>
      <c r="D174" s="228"/>
      <c r="E174" s="212"/>
      <c r="F174" s="224" t="s">
        <v>88</v>
      </c>
      <c r="G174" s="189">
        <v>0.2</v>
      </c>
      <c r="H174" s="189">
        <v>0.3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283"/>
    </row>
    <row r="175" spans="1:21">
      <c r="A175" s="602"/>
      <c r="B175" s="231"/>
      <c r="C175" s="161"/>
      <c r="D175" s="228"/>
      <c r="E175" s="212"/>
      <c r="F175" s="234" t="s">
        <v>56</v>
      </c>
      <c r="G175" s="272">
        <v>7.0000000000000007E-2</v>
      </c>
      <c r="H175" s="272">
        <v>0.17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283"/>
    </row>
    <row r="176" spans="1:21">
      <c r="A176" s="602"/>
      <c r="B176" s="225" t="s">
        <v>18</v>
      </c>
      <c r="C176" s="225" t="s">
        <v>16</v>
      </c>
      <c r="D176" s="104" t="s">
        <v>17</v>
      </c>
      <c r="E176" s="170" t="s">
        <v>19</v>
      </c>
      <c r="F176" s="224" t="s">
        <v>63</v>
      </c>
      <c r="G176" s="189">
        <v>0.61</v>
      </c>
      <c r="H176" s="189">
        <v>0.71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283"/>
    </row>
    <row r="177" spans="1:21">
      <c r="A177" s="602"/>
      <c r="B177" s="162"/>
      <c r="C177" s="162"/>
      <c r="D177" s="165"/>
      <c r="E177" s="173"/>
      <c r="F177" s="224" t="s">
        <v>60</v>
      </c>
      <c r="G177" s="189">
        <v>0.44</v>
      </c>
      <c r="H177" s="189">
        <v>0.54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283"/>
    </row>
    <row r="178" spans="1:21">
      <c r="A178" s="602"/>
      <c r="B178" s="162"/>
      <c r="C178" s="162"/>
      <c r="D178" s="165"/>
      <c r="E178" s="173"/>
      <c r="F178" s="224" t="s">
        <v>56</v>
      </c>
      <c r="G178" s="189">
        <v>0.14000000000000001</v>
      </c>
      <c r="H178" s="189">
        <v>0.2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283"/>
    </row>
    <row r="179" spans="1:21">
      <c r="A179" s="602"/>
      <c r="B179" s="162"/>
      <c r="C179" s="162"/>
      <c r="D179" s="165"/>
      <c r="E179" s="173"/>
      <c r="F179" s="224" t="s">
        <v>272</v>
      </c>
      <c r="G179" s="189">
        <v>0.74</v>
      </c>
      <c r="H179" s="189">
        <v>0.84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283"/>
    </row>
    <row r="180" spans="1:21">
      <c r="A180" s="602"/>
      <c r="B180" s="162"/>
      <c r="C180" s="162"/>
      <c r="D180" s="232" t="s">
        <v>21</v>
      </c>
      <c r="E180" s="256" t="s">
        <v>22</v>
      </c>
      <c r="F180" s="224" t="s">
        <v>63</v>
      </c>
      <c r="G180" s="189">
        <v>0.61</v>
      </c>
      <c r="H180" s="189">
        <v>0.71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283"/>
    </row>
    <row r="181" spans="1:21">
      <c r="A181" s="602"/>
      <c r="B181" s="162"/>
      <c r="C181" s="162"/>
      <c r="D181" s="165"/>
      <c r="E181" s="173"/>
      <c r="F181" s="224" t="s">
        <v>60</v>
      </c>
      <c r="G181" s="189">
        <v>0.44</v>
      </c>
      <c r="H181" s="189">
        <v>0.54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283"/>
    </row>
    <row r="182" spans="1:21">
      <c r="A182" s="602"/>
      <c r="B182" s="162"/>
      <c r="C182" s="162"/>
      <c r="D182" s="165"/>
      <c r="E182" s="173"/>
      <c r="F182" s="224" t="s">
        <v>56</v>
      </c>
      <c r="G182" s="189">
        <v>0.14000000000000001</v>
      </c>
      <c r="H182" s="189">
        <v>0.2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1:21">
      <c r="A183" s="602"/>
      <c r="B183" s="162"/>
      <c r="C183" s="162"/>
      <c r="D183" s="165"/>
      <c r="E183" s="173"/>
      <c r="F183" s="224" t="s">
        <v>272</v>
      </c>
      <c r="G183" s="189">
        <v>0.78</v>
      </c>
      <c r="H183" s="189">
        <v>0.88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1">
      <c r="A184" s="602"/>
      <c r="B184" s="162"/>
      <c r="C184" s="172" t="s">
        <v>23</v>
      </c>
      <c r="D184" s="149" t="s">
        <v>24</v>
      </c>
      <c r="E184" s="171" t="s">
        <v>25</v>
      </c>
      <c r="F184" s="224" t="s">
        <v>273</v>
      </c>
      <c r="G184" s="174">
        <v>0.95</v>
      </c>
      <c r="H184" s="189">
        <v>1.1200000000000001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1:21">
      <c r="A185" s="602"/>
      <c r="B185" s="162"/>
      <c r="C185" s="162" t="s">
        <v>26</v>
      </c>
      <c r="D185" s="167" t="s">
        <v>27</v>
      </c>
      <c r="E185" s="173" t="s">
        <v>28</v>
      </c>
      <c r="F185" s="224" t="s">
        <v>272</v>
      </c>
      <c r="G185" s="271">
        <v>1.01</v>
      </c>
      <c r="H185" s="271">
        <v>1.32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1">
      <c r="A186" s="602"/>
      <c r="B186" s="162"/>
      <c r="C186" s="162"/>
      <c r="D186" s="166" t="s">
        <v>29</v>
      </c>
      <c r="E186" s="256" t="s">
        <v>30</v>
      </c>
      <c r="F186" s="224" t="s">
        <v>272</v>
      </c>
      <c r="G186" s="276">
        <v>0</v>
      </c>
      <c r="H186" s="189">
        <v>1.82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1:21">
      <c r="A187" s="602"/>
      <c r="B187" s="162"/>
      <c r="C187" s="162"/>
      <c r="D187" s="166" t="s">
        <v>31</v>
      </c>
      <c r="E187" s="256" t="s">
        <v>32</v>
      </c>
      <c r="F187" s="224" t="s">
        <v>272</v>
      </c>
      <c r="G187" s="277">
        <v>0</v>
      </c>
      <c r="H187" s="189">
        <v>2.37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1">
      <c r="A188" s="602"/>
      <c r="B188" s="226"/>
      <c r="C188" s="226"/>
      <c r="D188" s="257" t="s">
        <v>33</v>
      </c>
      <c r="E188" s="258" t="s">
        <v>34</v>
      </c>
      <c r="F188" s="224" t="s">
        <v>272</v>
      </c>
      <c r="G188" s="278">
        <v>0</v>
      </c>
      <c r="H188" s="189">
        <v>2.57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1:21">
      <c r="A189" s="602"/>
      <c r="B189" s="293" t="s">
        <v>432</v>
      </c>
      <c r="C189" s="152"/>
      <c r="D189" s="152"/>
      <c r="E189" s="152"/>
      <c r="F189" s="222"/>
      <c r="G189" s="222"/>
      <c r="H189" s="222"/>
      <c r="I189" s="222"/>
      <c r="J189" s="222"/>
      <c r="K189" s="222"/>
      <c r="L189" s="222"/>
      <c r="M189" s="41"/>
      <c r="N189" s="41"/>
      <c r="O189" s="41"/>
      <c r="P189" s="41"/>
      <c r="Q189" s="41"/>
      <c r="R189" s="41"/>
      <c r="S189" s="41"/>
      <c r="T189" s="41"/>
    </row>
    <row r="190" spans="1:21">
      <c r="A190" s="602"/>
      <c r="B190" s="41" t="s">
        <v>277</v>
      </c>
      <c r="C190" s="41"/>
      <c r="D190" s="41"/>
      <c r="E190" s="41"/>
      <c r="F190" s="41"/>
      <c r="G190" s="41"/>
      <c r="H190" s="41"/>
      <c r="I190" s="41"/>
      <c r="J190" s="41"/>
      <c r="K190" s="222"/>
      <c r="L190" s="222"/>
      <c r="M190" s="41"/>
      <c r="N190" s="41"/>
      <c r="O190" s="41"/>
      <c r="P190" s="41"/>
      <c r="Q190" s="41"/>
      <c r="R190" s="41"/>
      <c r="S190" s="41"/>
      <c r="T190" s="41"/>
    </row>
    <row r="191" spans="1:21">
      <c r="A191" s="602"/>
      <c r="B191" s="222" t="s">
        <v>278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41"/>
      <c r="N191" s="41"/>
      <c r="O191" s="41"/>
      <c r="P191" s="41"/>
      <c r="Q191" s="41"/>
      <c r="R191" s="41"/>
      <c r="S191" s="41"/>
      <c r="T191" s="41"/>
    </row>
    <row r="192" spans="1:21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41"/>
      <c r="N192" s="41"/>
      <c r="O192" s="41"/>
      <c r="P192" s="41"/>
      <c r="Q192" s="41"/>
      <c r="R192" s="41"/>
      <c r="S192" s="41"/>
      <c r="T192" s="41"/>
    </row>
    <row r="193" spans="1:20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41"/>
      <c r="N193" s="41"/>
      <c r="O193" s="41"/>
      <c r="P193" s="41"/>
      <c r="Q193" s="41"/>
      <c r="R193" s="41"/>
      <c r="S193" s="41"/>
      <c r="T193" s="41"/>
    </row>
    <row r="194" spans="1:20" ht="15.75">
      <c r="A194" s="602"/>
      <c r="B194" s="175" t="s">
        <v>442</v>
      </c>
      <c r="C194" s="41"/>
      <c r="D194" s="222"/>
      <c r="E194" s="222"/>
      <c r="F194" s="222"/>
      <c r="G194" s="222"/>
      <c r="H194" s="222"/>
      <c r="I194" s="222"/>
      <c r="J194" s="222"/>
      <c r="K194" s="222"/>
      <c r="L194" s="222"/>
      <c r="M194" s="41"/>
      <c r="N194" s="41"/>
      <c r="O194" s="41"/>
      <c r="P194" s="41"/>
      <c r="Q194" s="41"/>
      <c r="R194" s="41"/>
      <c r="S194" s="41"/>
      <c r="T194" s="41"/>
    </row>
    <row r="195" spans="1:20">
      <c r="A195" s="60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41"/>
      <c r="N195" s="41"/>
      <c r="O195" s="41"/>
      <c r="P195" s="41"/>
      <c r="Q195" s="41"/>
      <c r="R195" s="41"/>
      <c r="S195" s="41"/>
      <c r="T195" s="41"/>
    </row>
    <row r="196" spans="1:20">
      <c r="A196" s="602"/>
      <c r="B196" s="229" t="s">
        <v>6</v>
      </c>
      <c r="C196" s="229" t="s">
        <v>3</v>
      </c>
      <c r="D196" s="229" t="s">
        <v>4</v>
      </c>
      <c r="E196" s="229" t="s">
        <v>7</v>
      </c>
      <c r="F196" s="229" t="s">
        <v>49</v>
      </c>
      <c r="G196" s="229" t="s">
        <v>296</v>
      </c>
      <c r="H196" s="222"/>
      <c r="I196" s="222"/>
      <c r="J196" s="152"/>
      <c r="K196" s="222"/>
      <c r="L196" s="222"/>
      <c r="M196" s="41"/>
      <c r="N196" s="41"/>
      <c r="O196" s="41"/>
      <c r="P196" s="41"/>
      <c r="Q196" s="41"/>
      <c r="R196" s="41"/>
      <c r="S196" s="41"/>
      <c r="T196" s="41"/>
    </row>
    <row r="197" spans="1:20">
      <c r="A197" s="602"/>
      <c r="B197" s="233"/>
      <c r="C197" s="233"/>
      <c r="D197" s="233"/>
      <c r="E197" s="233" t="s">
        <v>86</v>
      </c>
      <c r="F197" s="233" t="s">
        <v>304</v>
      </c>
      <c r="G197" s="233"/>
      <c r="H197" s="222"/>
      <c r="I197" s="222"/>
      <c r="J197" s="152"/>
      <c r="K197" s="222"/>
      <c r="L197" s="222"/>
      <c r="M197" s="41"/>
      <c r="N197" s="41"/>
      <c r="O197" s="41"/>
      <c r="P197" s="41"/>
      <c r="Q197" s="41"/>
      <c r="R197" s="41"/>
      <c r="S197" s="41"/>
      <c r="T197" s="41"/>
    </row>
    <row r="198" spans="1:20">
      <c r="A198" s="602"/>
      <c r="B198" s="225" t="s">
        <v>11</v>
      </c>
      <c r="C198" s="225" t="s">
        <v>9</v>
      </c>
      <c r="D198" s="225" t="s">
        <v>10</v>
      </c>
      <c r="E198" s="170" t="s">
        <v>12</v>
      </c>
      <c r="F198" s="155" t="s">
        <v>87</v>
      </c>
      <c r="G198" s="159">
        <v>0.24</v>
      </c>
      <c r="H198" s="222"/>
      <c r="I198" s="222"/>
      <c r="J198" s="152"/>
      <c r="K198" s="222"/>
      <c r="L198" s="222"/>
      <c r="M198" s="41"/>
      <c r="N198" s="41"/>
      <c r="O198" s="41"/>
      <c r="P198" s="41"/>
      <c r="Q198" s="41"/>
      <c r="R198" s="41"/>
      <c r="S198" s="41"/>
      <c r="T198" s="41"/>
    </row>
    <row r="199" spans="1:20">
      <c r="A199" s="602"/>
      <c r="B199" s="157"/>
      <c r="C199" s="157"/>
      <c r="D199" s="156"/>
      <c r="E199" s="156"/>
      <c r="F199" s="155" t="s">
        <v>88</v>
      </c>
      <c r="G199" s="159">
        <v>0.27</v>
      </c>
      <c r="H199" s="222"/>
      <c r="I199" s="222"/>
      <c r="J199" s="152"/>
      <c r="K199" s="222"/>
      <c r="L199" s="222"/>
      <c r="M199" s="41"/>
      <c r="N199" s="41"/>
      <c r="O199" s="41"/>
      <c r="P199" s="41"/>
      <c r="Q199" s="41"/>
      <c r="R199" s="41"/>
      <c r="S199" s="41"/>
      <c r="T199" s="41"/>
    </row>
    <row r="200" spans="1:20">
      <c r="A200" s="602"/>
      <c r="B200" s="162"/>
      <c r="C200" s="162"/>
      <c r="D200" s="225" t="s">
        <v>14</v>
      </c>
      <c r="E200" s="207" t="s">
        <v>15</v>
      </c>
      <c r="F200" s="155" t="s">
        <v>87</v>
      </c>
      <c r="G200" s="159">
        <v>0.27</v>
      </c>
      <c r="H200" s="222"/>
      <c r="I200" s="222"/>
      <c r="J200" s="152"/>
      <c r="K200" s="152"/>
      <c r="L200" s="152"/>
      <c r="M200" s="41"/>
      <c r="N200" s="41"/>
      <c r="O200" s="41"/>
      <c r="P200" s="41"/>
      <c r="Q200" s="41"/>
      <c r="R200" s="41"/>
      <c r="S200" s="41"/>
      <c r="T200" s="41"/>
    </row>
    <row r="201" spans="1:20">
      <c r="A201" s="602"/>
      <c r="B201" s="156"/>
      <c r="C201" s="156"/>
      <c r="D201" s="156"/>
      <c r="E201" s="169"/>
      <c r="F201" s="155" t="s">
        <v>88</v>
      </c>
      <c r="G201" s="159">
        <v>0.27</v>
      </c>
      <c r="H201" s="222"/>
      <c r="I201" s="222"/>
      <c r="J201" s="152"/>
      <c r="K201" s="152"/>
      <c r="L201" s="152"/>
      <c r="M201" s="41"/>
      <c r="N201" s="41"/>
      <c r="O201" s="41"/>
      <c r="P201" s="41"/>
      <c r="Q201" s="41"/>
      <c r="R201" s="41"/>
      <c r="S201" s="41"/>
      <c r="T201" s="41"/>
    </row>
    <row r="202" spans="1:20">
      <c r="A202" s="602"/>
      <c r="B202" s="225" t="s">
        <v>18</v>
      </c>
      <c r="C202" s="225" t="s">
        <v>16</v>
      </c>
      <c r="D202" s="172" t="s">
        <v>17</v>
      </c>
      <c r="E202" s="158" t="s">
        <v>19</v>
      </c>
      <c r="F202" s="172" t="s">
        <v>60</v>
      </c>
      <c r="G202" s="159">
        <v>0.47</v>
      </c>
      <c r="H202" s="222"/>
      <c r="I202" s="222"/>
      <c r="J202" s="152"/>
      <c r="K202" s="152"/>
      <c r="L202" s="152"/>
      <c r="M202" s="41"/>
      <c r="N202" s="41"/>
      <c r="O202" s="41"/>
      <c r="P202" s="41"/>
      <c r="Q202" s="41"/>
      <c r="R202" s="41"/>
      <c r="S202" s="41"/>
      <c r="T202" s="41"/>
    </row>
    <row r="203" spans="1:20">
      <c r="A203" s="602"/>
      <c r="B203" s="226"/>
      <c r="C203" s="226"/>
      <c r="D203" s="172" t="s">
        <v>21</v>
      </c>
      <c r="E203" s="171" t="s">
        <v>22</v>
      </c>
      <c r="F203" s="172" t="s">
        <v>60</v>
      </c>
      <c r="G203" s="159">
        <v>0.51</v>
      </c>
      <c r="H203" s="222"/>
      <c r="I203" s="222"/>
      <c r="J203" s="152"/>
      <c r="K203" s="152"/>
      <c r="L203" s="152"/>
      <c r="M203" s="41"/>
      <c r="N203" s="41"/>
      <c r="O203" s="41"/>
      <c r="P203" s="41"/>
      <c r="Q203" s="41"/>
      <c r="R203" s="41"/>
      <c r="S203" s="41"/>
      <c r="T203" s="41"/>
    </row>
    <row r="204" spans="1:20">
      <c r="A204" s="602"/>
      <c r="B204" s="279" t="s">
        <v>281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41"/>
      <c r="N204" s="41"/>
      <c r="O204" s="41"/>
      <c r="P204" s="41"/>
      <c r="Q204" s="41"/>
      <c r="R204" s="41"/>
      <c r="S204" s="41"/>
      <c r="T204" s="41"/>
    </row>
    <row r="205" spans="1:20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41"/>
      <c r="N205" s="41"/>
      <c r="O205" s="41"/>
      <c r="P205" s="41"/>
      <c r="Q205" s="41"/>
      <c r="R205" s="41"/>
      <c r="S205" s="41"/>
      <c r="T205" s="41"/>
    </row>
    <row r="206" spans="1:20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41"/>
      <c r="N206" s="41"/>
      <c r="O206" s="41"/>
      <c r="P206" s="41"/>
      <c r="Q206" s="41"/>
      <c r="R206" s="41"/>
      <c r="S206" s="41"/>
      <c r="T206" s="41"/>
    </row>
    <row r="207" spans="1:20" ht="15.75">
      <c r="A207" s="602"/>
      <c r="B207" s="175" t="s">
        <v>443</v>
      </c>
      <c r="C207" s="41"/>
      <c r="D207" s="152"/>
      <c r="E207" s="152"/>
      <c r="F207" s="152"/>
      <c r="G207" s="152"/>
      <c r="H207" s="152"/>
      <c r="I207" s="152"/>
      <c r="J207" s="152"/>
      <c r="K207" s="152"/>
      <c r="L207" s="152"/>
      <c r="M207" s="41"/>
      <c r="N207" s="41"/>
      <c r="O207" s="41"/>
      <c r="P207" s="41"/>
      <c r="Q207" s="41"/>
      <c r="R207" s="41"/>
      <c r="S207" s="41"/>
      <c r="T207" s="41"/>
    </row>
    <row r="208" spans="1:20">
      <c r="A208" s="602"/>
      <c r="B208" s="152"/>
      <c r="C208" s="152"/>
      <c r="D208" s="222"/>
      <c r="E208" s="222"/>
      <c r="F208" s="222"/>
      <c r="G208" s="222"/>
      <c r="H208" s="222"/>
      <c r="I208" s="222"/>
      <c r="J208" s="222"/>
      <c r="K208" s="222"/>
      <c r="L208" s="222"/>
      <c r="M208" s="41"/>
      <c r="N208" s="41"/>
      <c r="O208" s="41"/>
      <c r="P208" s="41"/>
      <c r="Q208" s="41"/>
      <c r="R208" s="41"/>
      <c r="S208" s="41"/>
      <c r="T208" s="41"/>
    </row>
    <row r="209" spans="1:20">
      <c r="A209" s="602"/>
      <c r="B209" s="229" t="s">
        <v>6</v>
      </c>
      <c r="C209" s="229" t="s">
        <v>3</v>
      </c>
      <c r="D209" s="185" t="s">
        <v>4</v>
      </c>
      <c r="E209" s="229" t="s">
        <v>7</v>
      </c>
      <c r="F209" s="229" t="s">
        <v>49</v>
      </c>
      <c r="G209" s="254" t="s">
        <v>1</v>
      </c>
      <c r="H209" s="186" t="s">
        <v>2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1:20">
      <c r="A210" s="602"/>
      <c r="B210" s="233"/>
      <c r="C210" s="233"/>
      <c r="D210" s="105"/>
      <c r="E210" s="233" t="s">
        <v>86</v>
      </c>
      <c r="F210" s="233" t="s">
        <v>304</v>
      </c>
      <c r="G210" s="262" t="s">
        <v>280</v>
      </c>
      <c r="H210" s="263" t="s">
        <v>285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1:20">
      <c r="A211" s="602"/>
      <c r="B211" s="225" t="s">
        <v>18</v>
      </c>
      <c r="C211" s="225" t="s">
        <v>16</v>
      </c>
      <c r="D211" s="104" t="s">
        <v>17</v>
      </c>
      <c r="E211" s="170" t="s">
        <v>19</v>
      </c>
      <c r="F211" s="224" t="s">
        <v>63</v>
      </c>
      <c r="G211" s="189">
        <v>0.61</v>
      </c>
      <c r="H211" s="189">
        <v>0.71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0">
      <c r="A212" s="602"/>
      <c r="B212" s="162"/>
      <c r="C212" s="162"/>
      <c r="D212" s="165"/>
      <c r="E212" s="173"/>
      <c r="F212" s="224" t="s">
        <v>60</v>
      </c>
      <c r="G212" s="189">
        <v>0.44</v>
      </c>
      <c r="H212" s="189">
        <v>0.56999999999999995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>
      <c r="A213" s="602"/>
      <c r="B213" s="162"/>
      <c r="C213" s="162"/>
      <c r="D213" s="165"/>
      <c r="E213" s="173"/>
      <c r="F213" s="224" t="s">
        <v>56</v>
      </c>
      <c r="G213" s="189">
        <v>0.14000000000000001</v>
      </c>
      <c r="H213" s="189">
        <v>0.24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0">
      <c r="A214" s="602"/>
      <c r="B214" s="162"/>
      <c r="C214" s="162"/>
      <c r="D214" s="165"/>
      <c r="E214" s="173"/>
      <c r="F214" s="224" t="s">
        <v>272</v>
      </c>
      <c r="G214" s="189">
        <v>0.74</v>
      </c>
      <c r="H214" s="189">
        <v>0.84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1:20">
      <c r="A215" s="602"/>
      <c r="B215" s="162"/>
      <c r="C215" s="162"/>
      <c r="D215" s="232" t="s">
        <v>21</v>
      </c>
      <c r="E215" s="256" t="s">
        <v>22</v>
      </c>
      <c r="F215" s="224" t="s">
        <v>63</v>
      </c>
      <c r="G215" s="189">
        <v>0.61</v>
      </c>
      <c r="H215" s="189">
        <v>0.71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1:20">
      <c r="A216" s="602"/>
      <c r="B216" s="162"/>
      <c r="C216" s="162"/>
      <c r="D216" s="165"/>
      <c r="E216" s="173"/>
      <c r="F216" s="224" t="s">
        <v>60</v>
      </c>
      <c r="G216" s="189">
        <v>0.44</v>
      </c>
      <c r="H216" s="189">
        <v>0.56999999999999995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>
      <c r="A217" s="602"/>
      <c r="B217" s="162"/>
      <c r="C217" s="162"/>
      <c r="D217" s="165"/>
      <c r="E217" s="173"/>
      <c r="F217" s="224" t="s">
        <v>56</v>
      </c>
      <c r="G217" s="189">
        <v>0.14000000000000001</v>
      </c>
      <c r="H217" s="189">
        <v>0.24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1:20">
      <c r="A218" s="602"/>
      <c r="B218" s="162"/>
      <c r="C218" s="162"/>
      <c r="D218" s="165"/>
      <c r="E218" s="173"/>
      <c r="F218" s="224" t="s">
        <v>272</v>
      </c>
      <c r="G218" s="189">
        <v>0.74</v>
      </c>
      <c r="H218" s="189">
        <v>0.84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>
      <c r="A219" s="602"/>
      <c r="B219" s="162"/>
      <c r="C219" s="163" t="s">
        <v>23</v>
      </c>
      <c r="D219" s="166" t="s">
        <v>24</v>
      </c>
      <c r="E219" s="256" t="s">
        <v>25</v>
      </c>
      <c r="F219" s="224" t="s">
        <v>273</v>
      </c>
      <c r="G219" s="189">
        <v>0.91</v>
      </c>
      <c r="H219" s="189">
        <v>1.05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0">
      <c r="A220" s="602"/>
      <c r="B220" s="162"/>
      <c r="C220" s="225" t="s">
        <v>26</v>
      </c>
      <c r="D220" s="166" t="s">
        <v>27</v>
      </c>
      <c r="E220" s="256" t="s">
        <v>28</v>
      </c>
      <c r="F220" s="224" t="s">
        <v>272</v>
      </c>
      <c r="G220" s="189">
        <v>0.98</v>
      </c>
      <c r="H220" s="189">
        <v>1.1499999999999999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>
      <c r="A221" s="602"/>
      <c r="B221" s="162"/>
      <c r="C221" s="162"/>
      <c r="D221" s="166" t="s">
        <v>29</v>
      </c>
      <c r="E221" s="256" t="s">
        <v>30</v>
      </c>
      <c r="F221" s="224" t="s">
        <v>272</v>
      </c>
      <c r="G221" s="275">
        <v>0</v>
      </c>
      <c r="H221" s="189">
        <v>1.49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>
      <c r="A222" s="602"/>
      <c r="B222" s="162"/>
      <c r="C222" s="162"/>
      <c r="D222" s="166" t="s">
        <v>31</v>
      </c>
      <c r="E222" s="256" t="s">
        <v>32</v>
      </c>
      <c r="F222" s="224" t="s">
        <v>272</v>
      </c>
      <c r="G222" s="275">
        <v>0</v>
      </c>
      <c r="H222" s="189">
        <v>2.0299999999999998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>
      <c r="A223" s="602"/>
      <c r="B223" s="226"/>
      <c r="C223" s="226"/>
      <c r="D223" s="257" t="s">
        <v>33</v>
      </c>
      <c r="E223" s="258" t="s">
        <v>34</v>
      </c>
      <c r="F223" s="224" t="s">
        <v>272</v>
      </c>
      <c r="G223" s="275">
        <v>0</v>
      </c>
      <c r="H223" s="189">
        <v>2.23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>
      <c r="A224" s="602"/>
      <c r="B224" s="261" t="s">
        <v>283</v>
      </c>
      <c r="C224" s="103"/>
      <c r="D224" s="103"/>
      <c r="E224" s="168"/>
      <c r="F224" s="264"/>
      <c r="G224" s="273"/>
      <c r="H224" s="27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>
      <c r="A225" s="602"/>
      <c r="B225" s="261" t="s">
        <v>284</v>
      </c>
      <c r="C225" s="103"/>
      <c r="D225" s="103"/>
      <c r="E225" s="168"/>
      <c r="F225" s="264"/>
      <c r="G225" s="273"/>
      <c r="H225" s="27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1:20">
      <c r="B226" s="103"/>
      <c r="C226" s="103"/>
      <c r="D226" s="103"/>
      <c r="E226" s="168"/>
      <c r="F226" s="264"/>
      <c r="G226" s="273"/>
      <c r="H226" s="27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1:20">
      <c r="B227" s="103"/>
      <c r="C227" s="103"/>
      <c r="D227" s="103"/>
      <c r="E227" s="168"/>
      <c r="F227" s="264"/>
      <c r="G227" s="273"/>
      <c r="H227" s="27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1:20">
      <c r="B228" s="152"/>
      <c r="C228" s="152"/>
      <c r="D228" s="152"/>
      <c r="E228" s="152"/>
      <c r="F228" s="222"/>
      <c r="G228" s="222"/>
      <c r="H228" s="222"/>
      <c r="I228" s="222"/>
      <c r="J228" s="222"/>
      <c r="K228" s="222"/>
      <c r="L228" s="222"/>
      <c r="M228" s="41"/>
      <c r="N228" s="41"/>
      <c r="O228" s="41"/>
      <c r="P228" s="41"/>
      <c r="Q228" s="41"/>
      <c r="R228" s="41"/>
      <c r="S228" s="41"/>
      <c r="T228" s="41"/>
    </row>
    <row r="229" spans="1:20" ht="15.75">
      <c r="A229" s="602"/>
      <c r="B229" s="175" t="s">
        <v>444</v>
      </c>
      <c r="C229" s="41"/>
      <c r="D229" s="222"/>
      <c r="E229" s="222"/>
      <c r="F229" s="222"/>
      <c r="G229" s="222"/>
      <c r="H229" s="222"/>
      <c r="I229" s="222"/>
      <c r="J229" s="222"/>
      <c r="K229" s="222"/>
      <c r="L229" s="222"/>
      <c r="M229" s="41"/>
      <c r="N229" s="41"/>
      <c r="O229" s="41"/>
      <c r="P229" s="41"/>
      <c r="Q229" s="41"/>
      <c r="R229" s="41"/>
      <c r="S229" s="41"/>
      <c r="T229" s="41"/>
    </row>
    <row r="230" spans="1:20">
      <c r="A230" s="60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41"/>
      <c r="N230" s="41"/>
      <c r="O230" s="41"/>
      <c r="P230" s="41"/>
      <c r="Q230" s="41"/>
      <c r="R230" s="41"/>
      <c r="S230" s="41"/>
      <c r="T230" s="41"/>
    </row>
    <row r="231" spans="1:20">
      <c r="A231" s="602"/>
      <c r="B231" s="222"/>
      <c r="C231" s="222"/>
      <c r="D231" s="222"/>
      <c r="E231" s="222"/>
      <c r="F231" s="222"/>
      <c r="G231" s="222"/>
      <c r="H231" s="222"/>
      <c r="I231" s="222"/>
      <c r="J231" s="152"/>
      <c r="K231" s="222"/>
      <c r="L231" s="222"/>
      <c r="M231" s="41"/>
      <c r="N231" s="41"/>
      <c r="O231" s="41"/>
      <c r="P231" s="41"/>
      <c r="Q231" s="41"/>
      <c r="R231" s="41"/>
      <c r="S231" s="41"/>
      <c r="T231" s="41"/>
    </row>
    <row r="232" spans="1:20">
      <c r="A232" s="602"/>
      <c r="B232" s="229" t="s">
        <v>6</v>
      </c>
      <c r="C232" s="229" t="s">
        <v>3</v>
      </c>
      <c r="D232" s="229" t="s">
        <v>4</v>
      </c>
      <c r="E232" s="229" t="s">
        <v>7</v>
      </c>
      <c r="F232" s="229" t="s">
        <v>49</v>
      </c>
      <c r="G232" s="229" t="s">
        <v>296</v>
      </c>
      <c r="H232" s="222"/>
      <c r="I232" s="222"/>
      <c r="J232" s="152"/>
      <c r="K232" s="222"/>
      <c r="L232" s="222"/>
      <c r="M232" s="41"/>
      <c r="N232" s="41"/>
      <c r="O232" s="41"/>
      <c r="P232" s="41"/>
      <c r="Q232" s="41"/>
      <c r="R232" s="41"/>
      <c r="S232" s="41"/>
      <c r="T232" s="41"/>
    </row>
    <row r="233" spans="1:20">
      <c r="A233" s="602"/>
      <c r="B233" s="233"/>
      <c r="C233" s="233"/>
      <c r="D233" s="233"/>
      <c r="E233" s="233" t="s">
        <v>86</v>
      </c>
      <c r="F233" s="233" t="s">
        <v>304</v>
      </c>
      <c r="G233" s="233"/>
      <c r="H233" s="222"/>
      <c r="I233" s="222"/>
      <c r="J233" s="152"/>
      <c r="K233" s="222"/>
      <c r="L233" s="222"/>
      <c r="M233" s="41"/>
      <c r="N233" s="41"/>
      <c r="O233" s="41"/>
      <c r="P233" s="41"/>
      <c r="Q233" s="41"/>
      <c r="R233" s="41"/>
      <c r="S233" s="41"/>
      <c r="T233" s="41"/>
    </row>
    <row r="234" spans="1:20">
      <c r="A234" s="602"/>
      <c r="B234" s="225" t="s">
        <v>18</v>
      </c>
      <c r="C234" s="225" t="s">
        <v>16</v>
      </c>
      <c r="D234" s="172" t="s">
        <v>17</v>
      </c>
      <c r="E234" s="158" t="s">
        <v>19</v>
      </c>
      <c r="F234" s="172" t="s">
        <v>60</v>
      </c>
      <c r="G234" s="159">
        <v>0.47</v>
      </c>
      <c r="H234" s="222"/>
      <c r="I234" s="222"/>
      <c r="J234" s="152"/>
      <c r="K234" s="222"/>
      <c r="L234" s="222"/>
      <c r="M234" s="41"/>
      <c r="N234" s="41"/>
      <c r="O234" s="41"/>
      <c r="P234" s="41"/>
      <c r="Q234" s="41"/>
      <c r="R234" s="41"/>
      <c r="S234" s="41"/>
      <c r="T234" s="41"/>
    </row>
    <row r="235" spans="1:20">
      <c r="A235" s="602"/>
      <c r="B235" s="226"/>
      <c r="C235" s="226"/>
      <c r="D235" s="172" t="s">
        <v>21</v>
      </c>
      <c r="E235" s="171" t="s">
        <v>22</v>
      </c>
      <c r="F235" s="172" t="s">
        <v>60</v>
      </c>
      <c r="G235" s="159">
        <v>0.51</v>
      </c>
      <c r="H235" s="222"/>
      <c r="I235" s="222"/>
      <c r="J235" s="152"/>
      <c r="K235" s="222"/>
      <c r="L235" s="222"/>
      <c r="M235" s="41"/>
      <c r="N235" s="41"/>
      <c r="O235" s="41"/>
      <c r="P235" s="41"/>
      <c r="Q235" s="41"/>
      <c r="R235" s="41"/>
      <c r="S235" s="41"/>
      <c r="T235" s="41"/>
    </row>
    <row r="236" spans="1:20">
      <c r="A236" s="602"/>
      <c r="B236" s="41" t="s">
        <v>281</v>
      </c>
      <c r="C236" s="41"/>
      <c r="D236" s="41"/>
      <c r="E236" s="41"/>
      <c r="F236" s="41"/>
      <c r="G236" s="222"/>
      <c r="H236" s="222"/>
      <c r="I236" s="222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1:20">
      <c r="B237" s="41"/>
      <c r="C237" s="41"/>
      <c r="D237" s="41"/>
      <c r="E237" s="41"/>
      <c r="F237" s="41"/>
      <c r="G237" s="222"/>
      <c r="H237" s="222"/>
      <c r="I237" s="222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1:20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ht="15.75">
      <c r="A239" s="602"/>
      <c r="B239" s="175" t="s">
        <v>445</v>
      </c>
      <c r="C239" s="160"/>
      <c r="D239" s="160"/>
      <c r="E239" s="160"/>
      <c r="F239" s="160"/>
      <c r="G239" s="160"/>
      <c r="H239" s="16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>
      <c r="A240" s="602"/>
      <c r="B240" s="160"/>
      <c r="C240" s="160"/>
      <c r="D240" s="222"/>
      <c r="E240" s="222"/>
      <c r="F240" s="222"/>
      <c r="G240" s="222"/>
      <c r="H240" s="22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>
      <c r="A241" s="602"/>
      <c r="B241" s="229" t="s">
        <v>6</v>
      </c>
      <c r="C241" s="229" t="s">
        <v>3</v>
      </c>
      <c r="D241" s="185" t="s">
        <v>4</v>
      </c>
      <c r="E241" s="229" t="s">
        <v>7</v>
      </c>
      <c r="F241" s="229" t="s">
        <v>49</v>
      </c>
      <c r="G241" s="254" t="s">
        <v>1</v>
      </c>
      <c r="H241" s="186" t="s">
        <v>2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>
      <c r="A242" s="602"/>
      <c r="B242" s="233"/>
      <c r="C242" s="233"/>
      <c r="D242" s="105"/>
      <c r="E242" s="233" t="s">
        <v>86</v>
      </c>
      <c r="F242" s="233" t="s">
        <v>304</v>
      </c>
      <c r="G242" s="259" t="s">
        <v>274</v>
      </c>
      <c r="H242" s="260" t="s">
        <v>275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>
      <c r="A243" s="602"/>
      <c r="B243" s="230" t="s">
        <v>11</v>
      </c>
      <c r="C243" s="235" t="s">
        <v>9</v>
      </c>
      <c r="D243" s="227" t="s">
        <v>10</v>
      </c>
      <c r="E243" s="207" t="s">
        <v>12</v>
      </c>
      <c r="F243" s="224" t="s">
        <v>149</v>
      </c>
      <c r="G243" s="189">
        <v>0.84</v>
      </c>
      <c r="H243" s="189">
        <v>0.95</v>
      </c>
      <c r="I243" s="41"/>
      <c r="J243" s="41"/>
      <c r="K243" s="41"/>
      <c r="L243" s="41"/>
      <c r="M243" s="41">
        <f>+IF(J243=G243,0,1)</f>
        <v>1</v>
      </c>
      <c r="N243" s="41">
        <f>+IF(K243=H243,0,1)</f>
        <v>1</v>
      </c>
      <c r="O243" s="41"/>
      <c r="P243" s="41"/>
      <c r="Q243" s="41"/>
      <c r="R243" s="41"/>
      <c r="S243" s="41"/>
      <c r="T243" s="41"/>
    </row>
    <row r="244" spans="1:20">
      <c r="A244" s="602"/>
      <c r="B244" s="231"/>
      <c r="C244" s="236"/>
      <c r="D244" s="228"/>
      <c r="E244" s="212"/>
      <c r="F244" s="224" t="s">
        <v>288</v>
      </c>
      <c r="G244" s="189">
        <v>0.84</v>
      </c>
      <c r="H244" s="972">
        <v>0</v>
      </c>
      <c r="I244" s="41"/>
      <c r="J244" s="41"/>
      <c r="K244" s="41"/>
      <c r="L244" s="41"/>
      <c r="M244" s="41">
        <f t="shared" ref="M244:M248" si="0">+IF(J244=G244,0,1)</f>
        <v>1</v>
      </c>
      <c r="N244" s="41">
        <f t="shared" ref="N244:N248" si="1">+IF(K244=H244,0,1)</f>
        <v>0</v>
      </c>
      <c r="O244" s="41"/>
      <c r="P244" s="41"/>
      <c r="Q244" s="41"/>
      <c r="R244" s="41"/>
      <c r="S244" s="41"/>
      <c r="T244" s="41"/>
    </row>
    <row r="245" spans="1:20">
      <c r="A245" s="602"/>
      <c r="B245" s="231"/>
      <c r="C245" s="236"/>
      <c r="D245" s="228"/>
      <c r="E245" s="212"/>
      <c r="F245" s="224" t="s">
        <v>150</v>
      </c>
      <c r="G245" s="189">
        <v>1.32</v>
      </c>
      <c r="H245" s="189">
        <v>1.35</v>
      </c>
      <c r="I245" s="41"/>
      <c r="J245" s="41"/>
      <c r="K245" s="41"/>
      <c r="L245" s="41"/>
      <c r="M245" s="41">
        <f t="shared" si="0"/>
        <v>1</v>
      </c>
      <c r="N245" s="41">
        <f t="shared" si="1"/>
        <v>1</v>
      </c>
      <c r="O245" s="41"/>
      <c r="P245" s="41"/>
      <c r="Q245" s="41"/>
      <c r="R245" s="41"/>
      <c r="S245" s="41"/>
      <c r="T245" s="41"/>
    </row>
    <row r="246" spans="1:20">
      <c r="A246" s="602"/>
      <c r="B246" s="231"/>
      <c r="C246" s="236"/>
      <c r="D246" s="228"/>
      <c r="E246" s="212"/>
      <c r="F246" s="224" t="s">
        <v>289</v>
      </c>
      <c r="G246" s="189">
        <v>1.35</v>
      </c>
      <c r="H246" s="972">
        <v>0</v>
      </c>
      <c r="I246" s="41"/>
      <c r="J246" s="41"/>
      <c r="K246" s="41"/>
      <c r="L246" s="41"/>
      <c r="M246" s="41">
        <f t="shared" si="0"/>
        <v>1</v>
      </c>
      <c r="N246" s="41">
        <f t="shared" si="1"/>
        <v>0</v>
      </c>
      <c r="O246" s="41"/>
      <c r="P246" s="41"/>
      <c r="Q246" s="41"/>
      <c r="R246" s="41"/>
      <c r="S246" s="41"/>
      <c r="T246" s="41"/>
    </row>
    <row r="247" spans="1:20">
      <c r="A247" s="602"/>
      <c r="B247" s="231"/>
      <c r="C247" s="236"/>
      <c r="D247" s="227" t="s">
        <v>14</v>
      </c>
      <c r="E247" s="207" t="s">
        <v>15</v>
      </c>
      <c r="F247" s="224" t="s">
        <v>149</v>
      </c>
      <c r="G247" s="189">
        <v>0.84</v>
      </c>
      <c r="H247" s="189">
        <v>0.95</v>
      </c>
      <c r="I247" s="41"/>
      <c r="J247" s="41"/>
      <c r="K247" s="41"/>
      <c r="L247" s="41"/>
      <c r="M247" s="41">
        <f t="shared" si="0"/>
        <v>1</v>
      </c>
      <c r="N247" s="41">
        <f t="shared" si="1"/>
        <v>1</v>
      </c>
      <c r="O247" s="41"/>
      <c r="P247" s="41"/>
      <c r="Q247" s="41"/>
      <c r="R247" s="41"/>
      <c r="S247" s="41"/>
      <c r="T247" s="41"/>
    </row>
    <row r="248" spans="1:20">
      <c r="A248" s="602"/>
      <c r="B248" s="188"/>
      <c r="C248" s="265"/>
      <c r="D248" s="164"/>
      <c r="E248" s="169"/>
      <c r="F248" s="224" t="s">
        <v>150</v>
      </c>
      <c r="G248" s="189">
        <v>1.32</v>
      </c>
      <c r="H248" s="189">
        <v>1.35</v>
      </c>
      <c r="I248" s="41"/>
      <c r="J248" s="41"/>
      <c r="K248" s="41"/>
      <c r="L248" s="41"/>
      <c r="M248" s="41">
        <f t="shared" si="0"/>
        <v>1</v>
      </c>
      <c r="N248" s="41">
        <f t="shared" si="1"/>
        <v>1</v>
      </c>
      <c r="O248" s="804">
        <f>+SUM(M243:N248)</f>
        <v>10</v>
      </c>
      <c r="P248" s="41"/>
      <c r="Q248" s="41"/>
      <c r="R248" s="41"/>
      <c r="S248" s="41"/>
      <c r="T248" s="41"/>
    </row>
    <row r="249" spans="1:20">
      <c r="A249" s="602"/>
      <c r="B249" s="293" t="s">
        <v>432</v>
      </c>
      <c r="C249" s="160"/>
      <c r="D249" s="160"/>
      <c r="E249" s="160"/>
      <c r="F249" s="160"/>
      <c r="G249" s="160"/>
      <c r="H249" s="16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1:20">
      <c r="A250" s="602"/>
      <c r="B250" s="222" t="s">
        <v>277</v>
      </c>
      <c r="C250" s="160"/>
      <c r="D250" s="222"/>
      <c r="E250" s="222"/>
      <c r="F250" s="222"/>
      <c r="G250" s="222"/>
      <c r="H250" s="16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1:20">
      <c r="A251" s="602"/>
      <c r="B251" s="41" t="s">
        <v>278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1:20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1:20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1:20" ht="15.75">
      <c r="A254" s="602"/>
      <c r="B254" s="175" t="s">
        <v>446</v>
      </c>
      <c r="C254" s="41"/>
      <c r="D254" s="222"/>
      <c r="E254" s="222"/>
      <c r="F254" s="222"/>
      <c r="G254" s="222"/>
      <c r="H254" s="222"/>
      <c r="I254" s="222"/>
      <c r="J254" s="222"/>
      <c r="K254" s="222"/>
      <c r="L254" s="222"/>
      <c r="M254" s="41"/>
      <c r="N254" s="41"/>
      <c r="O254" s="41"/>
      <c r="P254" s="41"/>
      <c r="Q254" s="41"/>
      <c r="R254" s="41"/>
      <c r="S254" s="41"/>
      <c r="T254" s="41"/>
    </row>
    <row r="255" spans="1:20">
      <c r="A255" s="60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41"/>
      <c r="N255" s="41"/>
      <c r="O255" s="41"/>
      <c r="P255" s="41"/>
      <c r="Q255" s="41"/>
      <c r="R255" s="41"/>
      <c r="S255" s="41"/>
      <c r="T255" s="41"/>
    </row>
    <row r="256" spans="1:20">
      <c r="A256" s="602"/>
      <c r="B256" s="222"/>
      <c r="C256" s="222"/>
      <c r="D256" s="222"/>
      <c r="E256" s="222"/>
      <c r="F256" s="222"/>
      <c r="G256" s="178" t="s">
        <v>98</v>
      </c>
      <c r="H256" s="179"/>
      <c r="I256" s="180" t="s">
        <v>99</v>
      </c>
      <c r="J256" s="179"/>
      <c r="K256" s="180" t="s">
        <v>245</v>
      </c>
      <c r="L256" s="179"/>
      <c r="M256" s="41"/>
      <c r="N256" s="41"/>
      <c r="O256" s="41"/>
      <c r="P256" s="41"/>
      <c r="Q256" s="41"/>
      <c r="R256" s="41"/>
      <c r="S256" s="41"/>
      <c r="T256" s="41"/>
    </row>
    <row r="257" spans="1:28">
      <c r="A257" s="602"/>
      <c r="B257" s="229" t="s">
        <v>6</v>
      </c>
      <c r="C257" s="229" t="s">
        <v>3</v>
      </c>
      <c r="D257" s="185" t="s">
        <v>4</v>
      </c>
      <c r="E257" s="181" t="s">
        <v>7</v>
      </c>
      <c r="F257" s="185" t="s">
        <v>49</v>
      </c>
      <c r="G257" s="186" t="s">
        <v>35</v>
      </c>
      <c r="H257" s="186" t="s">
        <v>36</v>
      </c>
      <c r="I257" s="186" t="s">
        <v>35</v>
      </c>
      <c r="J257" s="186" t="s">
        <v>36</v>
      </c>
      <c r="K257" s="186" t="s">
        <v>35</v>
      </c>
      <c r="L257" s="186" t="s">
        <v>36</v>
      </c>
      <c r="M257" s="41"/>
      <c r="N257" s="41"/>
      <c r="O257" s="41"/>
      <c r="P257" s="41"/>
      <c r="Q257" s="41"/>
      <c r="R257" s="41"/>
      <c r="S257" s="41"/>
      <c r="T257" s="41"/>
    </row>
    <row r="258" spans="1:28">
      <c r="A258" s="602"/>
      <c r="B258" s="176"/>
      <c r="C258" s="177"/>
      <c r="D258" s="182"/>
      <c r="E258" s="183" t="s">
        <v>86</v>
      </c>
      <c r="F258" s="184" t="s">
        <v>51</v>
      </c>
      <c r="G258" s="176"/>
      <c r="H258" s="176"/>
      <c r="I258" s="176"/>
      <c r="J258" s="176"/>
      <c r="K258" s="176"/>
      <c r="L258" s="176"/>
      <c r="M258" s="41"/>
      <c r="N258" s="41"/>
      <c r="O258" s="41"/>
      <c r="P258" s="41"/>
      <c r="Q258" s="41"/>
      <c r="R258" s="41"/>
      <c r="S258" s="41"/>
      <c r="T258" s="41"/>
    </row>
    <row r="259" spans="1:28">
      <c r="A259" s="602"/>
      <c r="B259" s="230" t="s">
        <v>18</v>
      </c>
      <c r="C259" s="230" t="s">
        <v>37</v>
      </c>
      <c r="D259" s="237" t="s">
        <v>38</v>
      </c>
      <c r="E259" s="207" t="s">
        <v>39</v>
      </c>
      <c r="F259" s="187" t="s">
        <v>291</v>
      </c>
      <c r="G259" s="189">
        <v>5.85</v>
      </c>
      <c r="H259" s="189">
        <v>13.11</v>
      </c>
      <c r="I259" s="189">
        <v>6.52</v>
      </c>
      <c r="J259" s="189">
        <v>15.07</v>
      </c>
      <c r="K259" s="189">
        <v>7.16</v>
      </c>
      <c r="L259" s="189">
        <v>16.73</v>
      </c>
      <c r="M259" s="41"/>
      <c r="N259" s="41"/>
      <c r="O259" s="41"/>
      <c r="P259" s="41"/>
      <c r="Q259" s="41"/>
      <c r="R259" s="41"/>
      <c r="S259" s="41"/>
      <c r="T259" s="41"/>
    </row>
    <row r="260" spans="1:28">
      <c r="A260" s="602"/>
      <c r="B260" s="231"/>
      <c r="C260" s="231"/>
      <c r="D260" s="237" t="s">
        <v>41</v>
      </c>
      <c r="E260" s="207" t="s">
        <v>42</v>
      </c>
      <c r="F260" s="187" t="s">
        <v>291</v>
      </c>
      <c r="G260" s="189">
        <v>6.96</v>
      </c>
      <c r="H260" s="189">
        <v>12.54</v>
      </c>
      <c r="I260" s="189">
        <v>6.56</v>
      </c>
      <c r="J260" s="189">
        <v>14.33</v>
      </c>
      <c r="K260" s="189">
        <v>7.16</v>
      </c>
      <c r="L260" s="189">
        <v>16.73</v>
      </c>
      <c r="M260" s="41"/>
      <c r="N260" s="41"/>
      <c r="O260" s="41"/>
      <c r="P260" s="41"/>
      <c r="Q260" s="41"/>
      <c r="R260" s="41"/>
      <c r="S260" s="41"/>
      <c r="T260" s="41"/>
    </row>
    <row r="261" spans="1:28">
      <c r="A261" s="602"/>
      <c r="B261" s="231"/>
      <c r="C261" s="231"/>
      <c r="D261" s="237" t="s">
        <v>43</v>
      </c>
      <c r="E261" s="207" t="s">
        <v>44</v>
      </c>
      <c r="F261" s="187" t="s">
        <v>291</v>
      </c>
      <c r="G261" s="189">
        <v>6.52</v>
      </c>
      <c r="H261" s="189">
        <v>12.33</v>
      </c>
      <c r="I261" s="189">
        <v>6.66</v>
      </c>
      <c r="J261" s="189">
        <v>14.06</v>
      </c>
      <c r="K261" s="189">
        <v>7.4</v>
      </c>
      <c r="L261" s="189">
        <v>17.600000000000001</v>
      </c>
      <c r="M261" s="41"/>
      <c r="N261" s="41"/>
      <c r="O261" s="41"/>
      <c r="P261" s="41"/>
      <c r="Q261" s="41"/>
      <c r="R261" s="41"/>
      <c r="S261" s="41"/>
      <c r="T261" s="41"/>
    </row>
    <row r="262" spans="1:28">
      <c r="A262" s="602"/>
      <c r="B262" s="231"/>
      <c r="C262" s="231"/>
      <c r="D262" s="237" t="s">
        <v>45</v>
      </c>
      <c r="E262" s="207" t="s">
        <v>46</v>
      </c>
      <c r="F262" s="187" t="s">
        <v>291</v>
      </c>
      <c r="G262" s="189">
        <v>6.62</v>
      </c>
      <c r="H262" s="189">
        <v>12.1</v>
      </c>
      <c r="I262" s="189">
        <v>6.66</v>
      </c>
      <c r="J262" s="189">
        <v>14.06</v>
      </c>
      <c r="K262" s="189">
        <v>7.5</v>
      </c>
      <c r="L262" s="189">
        <v>17.399999999999999</v>
      </c>
      <c r="M262" s="41"/>
      <c r="N262" s="41"/>
      <c r="O262" s="41"/>
      <c r="P262" s="41"/>
      <c r="Q262" s="41"/>
      <c r="R262" s="41"/>
      <c r="S262" s="41"/>
      <c r="T262" s="41"/>
    </row>
    <row r="263" spans="1:28">
      <c r="A263" s="602"/>
      <c r="B263" s="188"/>
      <c r="C263" s="176"/>
      <c r="D263" s="274" t="s">
        <v>177</v>
      </c>
      <c r="E263" s="107" t="s">
        <v>176</v>
      </c>
      <c r="F263" s="187" t="s">
        <v>291</v>
      </c>
      <c r="G263" s="189">
        <v>7.54</v>
      </c>
      <c r="H263" s="189">
        <v>12.3</v>
      </c>
      <c r="I263" s="189">
        <v>7.03</v>
      </c>
      <c r="J263" s="189">
        <v>13.96</v>
      </c>
      <c r="K263" s="189">
        <v>7.94</v>
      </c>
      <c r="L263" s="189">
        <v>16.829999999999998</v>
      </c>
      <c r="M263" s="41"/>
      <c r="N263" s="41"/>
      <c r="O263" s="41"/>
      <c r="P263" s="41"/>
      <c r="Q263" s="41"/>
      <c r="R263" s="41"/>
      <c r="S263" s="41"/>
      <c r="T263" s="41"/>
    </row>
    <row r="264" spans="1:28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1:28"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41"/>
      <c r="P265" s="41"/>
      <c r="Q265" s="41"/>
      <c r="R265" s="41"/>
      <c r="S265" s="41"/>
      <c r="T265" s="41"/>
    </row>
    <row r="266" spans="1:28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1:28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204" t="s">
        <v>128</v>
      </c>
      <c r="T267" s="193"/>
      <c r="U267" s="193"/>
      <c r="V267" s="193"/>
      <c r="W267" s="193"/>
      <c r="X267" s="193"/>
      <c r="Y267" s="193"/>
      <c r="Z267" s="193"/>
      <c r="AA267" s="193"/>
      <c r="AB267" s="190"/>
    </row>
    <row r="268" spans="1:28" ht="15.75">
      <c r="A268" s="602"/>
      <c r="B268" s="175" t="s">
        <v>306</v>
      </c>
      <c r="C268" s="310"/>
      <c r="D268" s="222"/>
      <c r="E268" s="222"/>
      <c r="F268" s="222"/>
      <c r="G268" s="222"/>
      <c r="H268" s="222"/>
      <c r="I268" s="222"/>
      <c r="J268" s="310"/>
      <c r="K268" s="310"/>
      <c r="L268" s="310"/>
      <c r="M268" s="310"/>
      <c r="N268" s="310"/>
      <c r="O268" s="310"/>
      <c r="P268" s="310"/>
      <c r="Q268" s="310"/>
      <c r="R268" s="310"/>
      <c r="S268" s="1"/>
      <c r="T268" s="1"/>
      <c r="U268" s="1"/>
      <c r="V268" s="1"/>
      <c r="W268" s="1"/>
      <c r="X268" s="1"/>
      <c r="Y268" s="1"/>
      <c r="Z268" s="1"/>
      <c r="AA268" s="1"/>
      <c r="AB268" s="190"/>
    </row>
    <row r="269" spans="1:28">
      <c r="A269" s="602"/>
      <c r="B269" s="310"/>
      <c r="C269" s="310"/>
      <c r="D269" s="310"/>
      <c r="E269" s="310"/>
      <c r="F269" s="310"/>
      <c r="G269" s="310"/>
      <c r="H269" s="310"/>
      <c r="I269" s="1015" t="s">
        <v>307</v>
      </c>
      <c r="J269" s="1016"/>
      <c r="K269" s="1015" t="s">
        <v>308</v>
      </c>
      <c r="L269" s="1016"/>
      <c r="M269" s="1015" t="s">
        <v>309</v>
      </c>
      <c r="N269" s="1016"/>
      <c r="O269" s="1015" t="s">
        <v>310</v>
      </c>
      <c r="P269" s="1016"/>
      <c r="Q269" s="310"/>
      <c r="R269" s="310"/>
      <c r="S269" s="205" t="s">
        <v>3</v>
      </c>
      <c r="T269" s="205" t="s">
        <v>4</v>
      </c>
      <c r="U269" s="205" t="s">
        <v>5</v>
      </c>
      <c r="V269" s="205" t="s">
        <v>6</v>
      </c>
      <c r="W269" s="205" t="s">
        <v>7</v>
      </c>
      <c r="X269" s="205" t="s">
        <v>47</v>
      </c>
      <c r="Y269" s="205" t="s">
        <v>48</v>
      </c>
      <c r="Z269" s="205" t="s">
        <v>49</v>
      </c>
      <c r="AA269" s="194" t="s">
        <v>93</v>
      </c>
      <c r="AB269" s="190"/>
    </row>
    <row r="270" spans="1:28">
      <c r="A270" s="602"/>
      <c r="B270" s="229" t="s">
        <v>6</v>
      </c>
      <c r="C270" s="181" t="s">
        <v>3</v>
      </c>
      <c r="D270" s="229" t="s">
        <v>4</v>
      </c>
      <c r="E270" s="229" t="s">
        <v>7</v>
      </c>
      <c r="F270" s="229" t="s">
        <v>49</v>
      </c>
      <c r="G270" s="186" t="s">
        <v>1</v>
      </c>
      <c r="H270" s="186" t="s">
        <v>2</v>
      </c>
      <c r="I270" s="186" t="s">
        <v>1</v>
      </c>
      <c r="J270" s="186" t="s">
        <v>2</v>
      </c>
      <c r="K270" s="186" t="s">
        <v>1</v>
      </c>
      <c r="L270" s="186" t="s">
        <v>2</v>
      </c>
      <c r="M270" s="186" t="s">
        <v>1</v>
      </c>
      <c r="N270" s="186" t="s">
        <v>2</v>
      </c>
      <c r="O270" s="186" t="s">
        <v>1</v>
      </c>
      <c r="P270" s="186" t="s">
        <v>2</v>
      </c>
      <c r="Q270" s="310"/>
      <c r="R270" s="310"/>
      <c r="S270" s="206"/>
      <c r="T270" s="206"/>
      <c r="U270" s="206" t="s">
        <v>8</v>
      </c>
      <c r="V270" s="206"/>
      <c r="W270" s="206" t="s">
        <v>86</v>
      </c>
      <c r="X270" s="206"/>
      <c r="Y270" s="206"/>
      <c r="Z270" s="206" t="s">
        <v>51</v>
      </c>
      <c r="AA270" s="195" t="s">
        <v>129</v>
      </c>
      <c r="AB270" s="190"/>
    </row>
    <row r="271" spans="1:28">
      <c r="A271" s="602"/>
      <c r="B271" s="284"/>
      <c r="C271" s="285"/>
      <c r="D271" s="284"/>
      <c r="E271" s="284" t="s">
        <v>86</v>
      </c>
      <c r="F271" s="284" t="s">
        <v>304</v>
      </c>
      <c r="G271" s="260" t="s">
        <v>274</v>
      </c>
      <c r="H271" s="291" t="s">
        <v>275</v>
      </c>
      <c r="I271" s="260" t="s">
        <v>274</v>
      </c>
      <c r="J271" s="291" t="s">
        <v>275</v>
      </c>
      <c r="K271" s="260" t="s">
        <v>274</v>
      </c>
      <c r="L271" s="291" t="s">
        <v>275</v>
      </c>
      <c r="M271" s="260" t="s">
        <v>274</v>
      </c>
      <c r="N271" s="291" t="s">
        <v>275</v>
      </c>
      <c r="O271" s="260" t="s">
        <v>274</v>
      </c>
      <c r="P271" s="291" t="s">
        <v>275</v>
      </c>
      <c r="Q271" s="310"/>
      <c r="R271" s="310"/>
      <c r="S271" s="196" t="s">
        <v>9</v>
      </c>
      <c r="T271" s="197" t="s">
        <v>52</v>
      </c>
      <c r="U271" s="196" t="s">
        <v>53</v>
      </c>
      <c r="V271" s="198" t="s">
        <v>11</v>
      </c>
      <c r="W271" s="207" t="s">
        <v>19</v>
      </c>
      <c r="X271" s="196" t="s">
        <v>54</v>
      </c>
      <c r="Y271" s="199" t="s">
        <v>55</v>
      </c>
      <c r="Z271" s="199" t="s">
        <v>56</v>
      </c>
      <c r="AA271" s="200">
        <v>0.55000000000000004</v>
      </c>
      <c r="AB271" s="190"/>
    </row>
    <row r="272" spans="1:28">
      <c r="A272" s="602"/>
      <c r="B272" s="230" t="s">
        <v>11</v>
      </c>
      <c r="C272" s="268" t="s">
        <v>9</v>
      </c>
      <c r="D272" s="230" t="s">
        <v>10</v>
      </c>
      <c r="E272" s="207" t="s">
        <v>12</v>
      </c>
      <c r="F272" s="153" t="s">
        <v>63</v>
      </c>
      <c r="G272" s="189">
        <v>1.17</v>
      </c>
      <c r="H272" s="189">
        <v>1.08</v>
      </c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209"/>
      <c r="T272" s="191"/>
      <c r="U272" s="209"/>
      <c r="V272" s="191"/>
      <c r="W272" s="201"/>
      <c r="X272" s="201"/>
      <c r="Y272" s="199" t="s">
        <v>57</v>
      </c>
      <c r="Z272" s="199" t="s">
        <v>58</v>
      </c>
      <c r="AA272" s="200">
        <v>0.71</v>
      </c>
      <c r="AB272" s="190"/>
    </row>
    <row r="273" spans="1:28">
      <c r="A273" s="602"/>
      <c r="B273" s="231"/>
      <c r="C273" s="286"/>
      <c r="D273" s="231"/>
      <c r="E273" s="212"/>
      <c r="F273" s="224" t="s">
        <v>87</v>
      </c>
      <c r="G273" s="311">
        <v>0</v>
      </c>
      <c r="H273" s="311">
        <v>0</v>
      </c>
      <c r="I273" s="189">
        <v>0.87</v>
      </c>
      <c r="J273" s="189">
        <v>0.78</v>
      </c>
      <c r="K273" s="189">
        <v>0.92</v>
      </c>
      <c r="L273" s="189">
        <v>0.83</v>
      </c>
      <c r="M273" s="189">
        <v>1.08</v>
      </c>
      <c r="N273" s="189">
        <v>0.99</v>
      </c>
      <c r="O273" s="189">
        <v>1.1299999999999999</v>
      </c>
      <c r="P273" s="189">
        <v>1.04</v>
      </c>
      <c r="Q273" s="310"/>
      <c r="R273" s="310"/>
      <c r="S273" s="201"/>
      <c r="T273" s="197"/>
      <c r="U273" s="201"/>
      <c r="V273" s="198"/>
      <c r="W273" s="201"/>
      <c r="X273" s="201"/>
      <c r="Y273" s="220" t="s">
        <v>298</v>
      </c>
      <c r="Z273" s="221" t="s">
        <v>185</v>
      </c>
      <c r="AA273" s="200">
        <v>0.87</v>
      </c>
      <c r="AB273" s="190"/>
    </row>
    <row r="274" spans="1:28">
      <c r="A274" s="602"/>
      <c r="B274" s="312"/>
      <c r="C274" s="310"/>
      <c r="D274" s="312"/>
      <c r="E274" s="312"/>
      <c r="F274" s="224" t="s">
        <v>270</v>
      </c>
      <c r="G274" s="311">
        <v>0</v>
      </c>
      <c r="H274" s="311">
        <v>0</v>
      </c>
      <c r="I274" s="189">
        <v>1.04</v>
      </c>
      <c r="J274" s="311">
        <v>0</v>
      </c>
      <c r="K274" s="189">
        <v>1.1000000000000001</v>
      </c>
      <c r="L274" s="311">
        <v>0</v>
      </c>
      <c r="M274" s="189">
        <v>1.3</v>
      </c>
      <c r="N274" s="311">
        <v>0</v>
      </c>
      <c r="O274" s="189">
        <v>1.36</v>
      </c>
      <c r="P274" s="311">
        <v>0</v>
      </c>
      <c r="Q274" s="310"/>
      <c r="R274" s="310"/>
      <c r="S274" s="201"/>
      <c r="T274" s="197"/>
      <c r="U274" s="201"/>
      <c r="V274" s="198"/>
      <c r="W274" s="201"/>
      <c r="X274" s="201"/>
      <c r="Y274" s="220" t="s">
        <v>299</v>
      </c>
      <c r="Z274" s="221" t="s">
        <v>185</v>
      </c>
      <c r="AA274" s="200">
        <v>0.92</v>
      </c>
      <c r="AB274" s="190"/>
    </row>
    <row r="275" spans="1:28">
      <c r="A275" s="602"/>
      <c r="B275" s="231"/>
      <c r="C275" s="286"/>
      <c r="D275" s="231"/>
      <c r="E275" s="212"/>
      <c r="F275" s="224" t="s">
        <v>88</v>
      </c>
      <c r="G275" s="311">
        <v>0</v>
      </c>
      <c r="H275" s="311">
        <v>0</v>
      </c>
      <c r="I275" s="189">
        <v>0.87</v>
      </c>
      <c r="J275" s="189">
        <v>0.78</v>
      </c>
      <c r="K275" s="189">
        <v>0.92</v>
      </c>
      <c r="L275" s="189">
        <v>0.83</v>
      </c>
      <c r="M275" s="189">
        <v>1.08</v>
      </c>
      <c r="N275" s="189">
        <v>0.99</v>
      </c>
      <c r="O275" s="189">
        <v>1.1299999999999999</v>
      </c>
      <c r="P275" s="189">
        <v>1.04</v>
      </c>
      <c r="Q275" s="310"/>
      <c r="R275" s="310"/>
      <c r="S275" s="201"/>
      <c r="T275" s="197"/>
      <c r="U275" s="201"/>
      <c r="V275" s="198"/>
      <c r="W275" s="201"/>
      <c r="X275" s="201"/>
      <c r="Y275" s="220" t="s">
        <v>301</v>
      </c>
      <c r="Z275" s="221" t="s">
        <v>185</v>
      </c>
      <c r="AA275" s="200">
        <v>1.08</v>
      </c>
      <c r="AB275" s="190"/>
    </row>
    <row r="276" spans="1:28">
      <c r="A276" s="602"/>
      <c r="B276" s="312"/>
      <c r="C276" s="310"/>
      <c r="D276" s="312"/>
      <c r="E276" s="312"/>
      <c r="F276" s="224" t="s">
        <v>271</v>
      </c>
      <c r="G276" s="311">
        <v>0</v>
      </c>
      <c r="H276" s="311">
        <v>0</v>
      </c>
      <c r="I276" s="189">
        <v>1.04</v>
      </c>
      <c r="J276" s="311">
        <v>0</v>
      </c>
      <c r="K276" s="189">
        <v>1.1000000000000001</v>
      </c>
      <c r="L276" s="311">
        <v>0</v>
      </c>
      <c r="M276" s="189">
        <v>1.3</v>
      </c>
      <c r="N276" s="311">
        <v>0</v>
      </c>
      <c r="O276" s="189">
        <v>1.36</v>
      </c>
      <c r="P276" s="311">
        <v>0</v>
      </c>
      <c r="Q276" s="310"/>
      <c r="R276" s="310"/>
      <c r="S276" s="201"/>
      <c r="T276" s="197"/>
      <c r="U276" s="201"/>
      <c r="V276" s="198"/>
      <c r="W276" s="201"/>
      <c r="X276" s="201"/>
      <c r="Y276" s="220" t="s">
        <v>300</v>
      </c>
      <c r="Z276" s="221" t="s">
        <v>185</v>
      </c>
      <c r="AA276" s="200">
        <v>1.1299999999999999</v>
      </c>
      <c r="AB276" s="190"/>
    </row>
    <row r="277" spans="1:28">
      <c r="A277" s="602"/>
      <c r="B277" s="231"/>
      <c r="C277" s="286"/>
      <c r="D277" s="188"/>
      <c r="E277" s="255"/>
      <c r="F277" s="224" t="s">
        <v>56</v>
      </c>
      <c r="G277" s="189">
        <v>0.55000000000000004</v>
      </c>
      <c r="H277" s="189">
        <v>0.46</v>
      </c>
      <c r="I277" s="310">
        <v>0</v>
      </c>
      <c r="J277" s="310">
        <v>0</v>
      </c>
      <c r="K277" s="310">
        <v>0</v>
      </c>
      <c r="L277" s="310">
        <v>0</v>
      </c>
      <c r="M277" s="310">
        <v>0</v>
      </c>
      <c r="N277" s="310">
        <v>0</v>
      </c>
      <c r="O277" s="310">
        <v>0</v>
      </c>
      <c r="P277" s="310">
        <v>0</v>
      </c>
      <c r="Q277" s="310"/>
      <c r="R277" s="310"/>
      <c r="S277" s="201"/>
      <c r="T277" s="197"/>
      <c r="U277" s="201"/>
      <c r="V277" s="198"/>
      <c r="W277" s="201"/>
      <c r="X277" s="203"/>
      <c r="Y277" s="199" t="s">
        <v>62</v>
      </c>
      <c r="Z277" s="199" t="s">
        <v>63</v>
      </c>
      <c r="AA277" s="200">
        <v>1.17</v>
      </c>
      <c r="AB277" s="190"/>
    </row>
    <row r="278" spans="1:28">
      <c r="A278" s="602"/>
      <c r="B278" s="231"/>
      <c r="C278" s="286"/>
      <c r="D278" s="230" t="s">
        <v>14</v>
      </c>
      <c r="E278" s="207" t="s">
        <v>15</v>
      </c>
      <c r="F278" s="224" t="s">
        <v>63</v>
      </c>
      <c r="G278" s="189">
        <v>1.17</v>
      </c>
      <c r="H278" s="189">
        <v>1.08</v>
      </c>
      <c r="I278" s="310">
        <v>0</v>
      </c>
      <c r="J278" s="310">
        <v>0</v>
      </c>
      <c r="K278" s="310">
        <v>0</v>
      </c>
      <c r="L278" s="310">
        <v>0</v>
      </c>
      <c r="M278" s="310">
        <v>0</v>
      </c>
      <c r="N278" s="310">
        <v>0</v>
      </c>
      <c r="O278" s="310">
        <v>0</v>
      </c>
      <c r="P278" s="310">
        <v>0</v>
      </c>
      <c r="Q278" s="310"/>
      <c r="R278" s="310"/>
      <c r="S278" s="201"/>
      <c r="T278" s="197"/>
      <c r="U278" s="201"/>
      <c r="V278" s="198"/>
      <c r="W278" s="201"/>
      <c r="X278" s="196" t="s">
        <v>2</v>
      </c>
      <c r="Y278" s="199" t="s">
        <v>55</v>
      </c>
      <c r="Z278" s="199" t="s">
        <v>56</v>
      </c>
      <c r="AA278" s="200">
        <v>0.46</v>
      </c>
      <c r="AB278" s="190"/>
    </row>
    <row r="279" spans="1:28">
      <c r="A279" s="602"/>
      <c r="B279" s="231"/>
      <c r="C279" s="286"/>
      <c r="D279" s="231"/>
      <c r="E279" s="212"/>
      <c r="F279" s="224" t="s">
        <v>87</v>
      </c>
      <c r="G279" s="311">
        <v>0</v>
      </c>
      <c r="H279" s="311">
        <v>0</v>
      </c>
      <c r="I279" s="189">
        <v>0.87</v>
      </c>
      <c r="J279" s="189">
        <v>0.78</v>
      </c>
      <c r="K279" s="189">
        <v>0.92</v>
      </c>
      <c r="L279" s="189">
        <v>0.83</v>
      </c>
      <c r="M279" s="189">
        <v>1.08</v>
      </c>
      <c r="N279" s="189">
        <v>0.99</v>
      </c>
      <c r="O279" s="189">
        <v>1.1299999999999999</v>
      </c>
      <c r="P279" s="189">
        <v>1.04</v>
      </c>
      <c r="Q279" s="310"/>
      <c r="R279" s="222"/>
      <c r="S279" s="201"/>
      <c r="T279" s="197"/>
      <c r="U279" s="201"/>
      <c r="V279" s="198"/>
      <c r="W279" s="201"/>
      <c r="X279" s="201"/>
      <c r="Y279" s="199" t="s">
        <v>57</v>
      </c>
      <c r="Z279" s="199" t="s">
        <v>58</v>
      </c>
      <c r="AA279" s="200">
        <v>0.67</v>
      </c>
      <c r="AB279" s="190"/>
    </row>
    <row r="280" spans="1:28">
      <c r="A280" s="602"/>
      <c r="B280" s="231"/>
      <c r="C280" s="286"/>
      <c r="D280" s="231"/>
      <c r="E280" s="212"/>
      <c r="F280" s="224" t="s">
        <v>88</v>
      </c>
      <c r="G280" s="311">
        <v>0</v>
      </c>
      <c r="H280" s="311">
        <v>0</v>
      </c>
      <c r="I280" s="189">
        <v>0.87</v>
      </c>
      <c r="J280" s="189">
        <v>0.78</v>
      </c>
      <c r="K280" s="189">
        <v>0.92</v>
      </c>
      <c r="L280" s="189">
        <v>0.83</v>
      </c>
      <c r="M280" s="189">
        <v>1.08</v>
      </c>
      <c r="N280" s="189">
        <v>0.99</v>
      </c>
      <c r="O280" s="189">
        <v>1.1299999999999999</v>
      </c>
      <c r="P280" s="189">
        <v>1.04</v>
      </c>
      <c r="Q280" s="310"/>
      <c r="R280" s="222"/>
      <c r="S280" s="201"/>
      <c r="T280" s="197"/>
      <c r="U280" s="201"/>
      <c r="V280" s="198"/>
      <c r="W280" s="201"/>
      <c r="X280" s="201"/>
      <c r="Y280" s="220" t="s">
        <v>298</v>
      </c>
      <c r="Z280" s="221" t="s">
        <v>185</v>
      </c>
      <c r="AA280" s="200">
        <v>0.78</v>
      </c>
      <c r="AB280" s="190"/>
    </row>
    <row r="281" spans="1:28">
      <c r="A281" s="602"/>
      <c r="B281" s="231"/>
      <c r="C281" s="286"/>
      <c r="D281" s="231"/>
      <c r="E281" s="212"/>
      <c r="F281" s="234" t="s">
        <v>56</v>
      </c>
      <c r="G281" s="189">
        <v>0.55000000000000004</v>
      </c>
      <c r="H281" s="189">
        <v>0.46</v>
      </c>
      <c r="I281" s="310">
        <v>0</v>
      </c>
      <c r="J281" s="310">
        <v>0</v>
      </c>
      <c r="K281" s="310">
        <v>0</v>
      </c>
      <c r="L281" s="310">
        <v>0</v>
      </c>
      <c r="M281" s="310">
        <v>0</v>
      </c>
      <c r="N281" s="310">
        <v>0</v>
      </c>
      <c r="O281" s="310">
        <v>0</v>
      </c>
      <c r="P281" s="310">
        <v>0</v>
      </c>
      <c r="Q281" s="310"/>
      <c r="R281" s="310"/>
      <c r="S281" s="201"/>
      <c r="T281" s="197"/>
      <c r="U281" s="201"/>
      <c r="V281" s="198"/>
      <c r="W281" s="201"/>
      <c r="X281" s="201"/>
      <c r="Y281" s="220" t="s">
        <v>299</v>
      </c>
      <c r="Z281" s="221" t="s">
        <v>185</v>
      </c>
      <c r="AA281" s="200">
        <v>0.83</v>
      </c>
      <c r="AB281" s="190"/>
    </row>
    <row r="282" spans="1:28">
      <c r="A282" s="602"/>
      <c r="B282" s="225" t="s">
        <v>18</v>
      </c>
      <c r="C282" s="287" t="s">
        <v>16</v>
      </c>
      <c r="D282" s="225" t="s">
        <v>17</v>
      </c>
      <c r="E282" s="170" t="s">
        <v>19</v>
      </c>
      <c r="F282" s="224" t="s">
        <v>63</v>
      </c>
      <c r="G282" s="189">
        <v>2.1800000000000002</v>
      </c>
      <c r="H282" s="189">
        <v>2.12</v>
      </c>
      <c r="I282" s="310">
        <v>0</v>
      </c>
      <c r="J282" s="310">
        <v>0</v>
      </c>
      <c r="K282" s="310">
        <v>0</v>
      </c>
      <c r="L282" s="310">
        <v>0</v>
      </c>
      <c r="M282" s="310">
        <v>0</v>
      </c>
      <c r="N282" s="310">
        <v>0</v>
      </c>
      <c r="O282" s="310">
        <v>0</v>
      </c>
      <c r="P282" s="310">
        <v>0</v>
      </c>
      <c r="Q282" s="310"/>
      <c r="R282" s="310"/>
      <c r="S282" s="201"/>
      <c r="T282" s="197"/>
      <c r="U282" s="201"/>
      <c r="V282" s="198"/>
      <c r="W282" s="201"/>
      <c r="X282" s="201"/>
      <c r="Y282" s="220" t="s">
        <v>301</v>
      </c>
      <c r="Z282" s="221" t="s">
        <v>185</v>
      </c>
      <c r="AA282" s="200">
        <v>0.99</v>
      </c>
      <c r="AB282" s="190"/>
    </row>
    <row r="283" spans="1:28">
      <c r="A283" s="602"/>
      <c r="B283" s="162"/>
      <c r="C283" s="103"/>
      <c r="D283" s="162"/>
      <c r="E283" s="173"/>
      <c r="F283" s="224" t="s">
        <v>60</v>
      </c>
      <c r="G283" s="311">
        <v>0</v>
      </c>
      <c r="H283" s="311">
        <v>0</v>
      </c>
      <c r="I283" s="189">
        <v>1.04</v>
      </c>
      <c r="J283" s="189">
        <v>0.99</v>
      </c>
      <c r="K283" s="189">
        <v>1.04</v>
      </c>
      <c r="L283" s="189">
        <v>0.99</v>
      </c>
      <c r="M283" s="189">
        <v>1.1599999999999999</v>
      </c>
      <c r="N283" s="189">
        <v>1.1000000000000001</v>
      </c>
      <c r="O283" s="189">
        <v>1.1599999999999999</v>
      </c>
      <c r="P283" s="189">
        <v>1.1000000000000001</v>
      </c>
      <c r="Q283" s="310"/>
      <c r="R283" s="310"/>
      <c r="S283" s="201"/>
      <c r="T283" s="197"/>
      <c r="U283" s="201"/>
      <c r="V283" s="198"/>
      <c r="W283" s="201"/>
      <c r="X283" s="201"/>
      <c r="Y283" s="220" t="s">
        <v>300</v>
      </c>
      <c r="Z283" s="221" t="s">
        <v>185</v>
      </c>
      <c r="AA283" s="200">
        <v>1.04</v>
      </c>
      <c r="AB283" s="190"/>
    </row>
    <row r="284" spans="1:28">
      <c r="A284" s="602"/>
      <c r="B284" s="162"/>
      <c r="C284" s="103"/>
      <c r="D284" s="162"/>
      <c r="E284" s="173"/>
      <c r="F284" s="224" t="s">
        <v>56</v>
      </c>
      <c r="G284" s="189">
        <v>0.54</v>
      </c>
      <c r="H284" s="189">
        <v>0.48</v>
      </c>
      <c r="I284" s="310">
        <v>0</v>
      </c>
      <c r="J284" s="310">
        <v>0</v>
      </c>
      <c r="K284" s="310">
        <v>0</v>
      </c>
      <c r="L284" s="310">
        <v>0</v>
      </c>
      <c r="M284" s="310">
        <v>0</v>
      </c>
      <c r="N284" s="310">
        <v>0</v>
      </c>
      <c r="O284" s="310">
        <v>0</v>
      </c>
      <c r="P284" s="310">
        <v>0</v>
      </c>
      <c r="Q284" s="310"/>
      <c r="R284" s="310"/>
      <c r="S284" s="203"/>
      <c r="T284" s="197"/>
      <c r="U284" s="203"/>
      <c r="V284" s="198"/>
      <c r="W284" s="201"/>
      <c r="X284" s="203"/>
      <c r="Y284" s="199" t="s">
        <v>62</v>
      </c>
      <c r="Z284" s="199" t="s">
        <v>63</v>
      </c>
      <c r="AA284" s="200">
        <v>1.08</v>
      </c>
      <c r="AB284" s="190"/>
    </row>
    <row r="285" spans="1:28">
      <c r="A285" s="602"/>
      <c r="B285" s="162"/>
      <c r="C285" s="103"/>
      <c r="D285" s="162"/>
      <c r="E285" s="173"/>
      <c r="F285" s="224" t="s">
        <v>272</v>
      </c>
      <c r="G285" s="189">
        <v>2.5099999999999998</v>
      </c>
      <c r="H285" s="189">
        <v>2.46</v>
      </c>
      <c r="I285" s="310">
        <v>0</v>
      </c>
      <c r="J285" s="310">
        <v>0</v>
      </c>
      <c r="K285" s="310">
        <v>0</v>
      </c>
      <c r="L285" s="310">
        <v>0</v>
      </c>
      <c r="M285" s="310">
        <v>0</v>
      </c>
      <c r="N285" s="310">
        <v>0</v>
      </c>
      <c r="O285" s="310">
        <v>0</v>
      </c>
      <c r="P285" s="310">
        <v>0</v>
      </c>
      <c r="Q285" s="310"/>
      <c r="R285" s="310"/>
      <c r="S285" s="196" t="s">
        <v>16</v>
      </c>
      <c r="T285" s="196" t="s">
        <v>64</v>
      </c>
      <c r="U285" s="196" t="s">
        <v>53</v>
      </c>
      <c r="V285" s="196" t="s">
        <v>18</v>
      </c>
      <c r="W285" s="207" t="s">
        <v>65</v>
      </c>
      <c r="X285" s="196" t="s">
        <v>54</v>
      </c>
      <c r="Y285" s="199" t="s">
        <v>55</v>
      </c>
      <c r="Z285" s="199" t="s">
        <v>56</v>
      </c>
      <c r="AA285" s="200">
        <v>0.54</v>
      </c>
      <c r="AB285" s="190"/>
    </row>
    <row r="286" spans="1:28">
      <c r="A286" s="602"/>
      <c r="B286" s="162"/>
      <c r="C286" s="103"/>
      <c r="D286" s="289" t="s">
        <v>21</v>
      </c>
      <c r="E286" s="256" t="s">
        <v>22</v>
      </c>
      <c r="F286" s="224" t="s">
        <v>63</v>
      </c>
      <c r="G286" s="189">
        <v>2.1800000000000002</v>
      </c>
      <c r="H286" s="189">
        <v>2.12</v>
      </c>
      <c r="I286" s="310">
        <v>0</v>
      </c>
      <c r="J286" s="310">
        <v>0</v>
      </c>
      <c r="K286" s="310">
        <v>0</v>
      </c>
      <c r="L286" s="310">
        <v>0</v>
      </c>
      <c r="M286" s="310">
        <v>0</v>
      </c>
      <c r="N286" s="310">
        <v>0</v>
      </c>
      <c r="O286" s="310">
        <v>0</v>
      </c>
      <c r="P286" s="310">
        <v>0</v>
      </c>
      <c r="Q286" s="310"/>
      <c r="R286" s="310"/>
      <c r="S286" s="201"/>
      <c r="T286" s="201"/>
      <c r="U286" s="201"/>
      <c r="V286" s="201"/>
      <c r="W286" s="201"/>
      <c r="X286" s="201"/>
      <c r="Y286" s="202" t="s">
        <v>59</v>
      </c>
      <c r="Z286" s="199" t="s">
        <v>185</v>
      </c>
      <c r="AA286" s="200">
        <v>1.04</v>
      </c>
      <c r="AB286" s="190"/>
    </row>
    <row r="287" spans="1:28">
      <c r="A287" s="602"/>
      <c r="B287" s="162"/>
      <c r="C287" s="103"/>
      <c r="D287" s="162"/>
      <c r="E287" s="173"/>
      <c r="F287" s="224" t="s">
        <v>60</v>
      </c>
      <c r="G287" s="311">
        <v>0</v>
      </c>
      <c r="H287" s="311">
        <v>0</v>
      </c>
      <c r="I287" s="189">
        <v>1.04</v>
      </c>
      <c r="J287" s="189">
        <v>0.99</v>
      </c>
      <c r="K287" s="189">
        <v>1.04</v>
      </c>
      <c r="L287" s="189">
        <v>0.99</v>
      </c>
      <c r="M287" s="189">
        <v>1.1599999999999999</v>
      </c>
      <c r="N287" s="189">
        <v>1.1000000000000001</v>
      </c>
      <c r="O287" s="189">
        <v>1.1599999999999999</v>
      </c>
      <c r="P287" s="189">
        <v>1.1000000000000001</v>
      </c>
      <c r="Q287" s="310"/>
      <c r="R287" s="310"/>
      <c r="S287" s="201"/>
      <c r="T287" s="201"/>
      <c r="U287" s="201"/>
      <c r="V287" s="201"/>
      <c r="W287" s="201"/>
      <c r="X287" s="201"/>
      <c r="Y287" s="202" t="s">
        <v>61</v>
      </c>
      <c r="Z287" s="199" t="s">
        <v>185</v>
      </c>
      <c r="AA287" s="200">
        <v>1.1599999999999999</v>
      </c>
      <c r="AB287" s="190"/>
    </row>
    <row r="288" spans="1:28">
      <c r="A288" s="602"/>
      <c r="B288" s="162"/>
      <c r="C288" s="103"/>
      <c r="D288" s="162"/>
      <c r="E288" s="173"/>
      <c r="F288" s="224" t="s">
        <v>56</v>
      </c>
      <c r="G288" s="189">
        <v>0.54</v>
      </c>
      <c r="H288" s="189">
        <v>0.48</v>
      </c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201"/>
      <c r="T288" s="201"/>
      <c r="U288" s="201"/>
      <c r="V288" s="201"/>
      <c r="W288" s="201"/>
      <c r="X288" s="201"/>
      <c r="Y288" s="199" t="s">
        <v>62</v>
      </c>
      <c r="Z288" s="199" t="s">
        <v>63</v>
      </c>
      <c r="AA288" s="200">
        <v>2.17</v>
      </c>
      <c r="AB288" s="190"/>
    </row>
    <row r="289" spans="1:28">
      <c r="A289" s="602"/>
      <c r="B289" s="162"/>
      <c r="C289" s="103"/>
      <c r="D289" s="162"/>
      <c r="E289" s="173"/>
      <c r="F289" s="224" t="s">
        <v>272</v>
      </c>
      <c r="G289" s="189">
        <v>2.5099999999999998</v>
      </c>
      <c r="H289" s="189">
        <v>2.46</v>
      </c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201"/>
      <c r="T289" s="201"/>
      <c r="U289" s="201"/>
      <c r="V289" s="201"/>
      <c r="W289" s="201"/>
      <c r="X289" s="203"/>
      <c r="Y289" s="199" t="s">
        <v>66</v>
      </c>
      <c r="Z289" s="199" t="s">
        <v>20</v>
      </c>
      <c r="AA289" s="200">
        <v>2.5099999999999998</v>
      </c>
      <c r="AB289" s="190"/>
    </row>
    <row r="290" spans="1:28">
      <c r="A290" s="602"/>
      <c r="B290" s="162"/>
      <c r="C290" s="287" t="s">
        <v>23</v>
      </c>
      <c r="D290" s="225" t="s">
        <v>24</v>
      </c>
      <c r="E290" s="170" t="s">
        <v>25</v>
      </c>
      <c r="F290" s="313" t="s">
        <v>273</v>
      </c>
      <c r="G290" s="189">
        <v>3.49</v>
      </c>
      <c r="H290" s="189">
        <v>3.28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201"/>
      <c r="T290" s="201"/>
      <c r="U290" s="201"/>
      <c r="V290" s="201"/>
      <c r="W290" s="201"/>
      <c r="X290" s="196" t="s">
        <v>2</v>
      </c>
      <c r="Y290" s="199" t="s">
        <v>55</v>
      </c>
      <c r="Z290" s="199" t="s">
        <v>56</v>
      </c>
      <c r="AA290" s="200">
        <v>0.48</v>
      </c>
      <c r="AB290" s="190"/>
    </row>
    <row r="291" spans="1:28">
      <c r="A291" s="602"/>
      <c r="B291" s="162"/>
      <c r="C291" s="287" t="s">
        <v>26</v>
      </c>
      <c r="D291" s="225" t="s">
        <v>27</v>
      </c>
      <c r="E291" s="170" t="s">
        <v>28</v>
      </c>
      <c r="F291" s="224" t="s">
        <v>272</v>
      </c>
      <c r="G291" s="189">
        <v>3.49</v>
      </c>
      <c r="H291" s="189">
        <v>3.28</v>
      </c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201"/>
      <c r="T291" s="201"/>
      <c r="U291" s="201"/>
      <c r="V291" s="201"/>
      <c r="W291" s="201"/>
      <c r="X291" s="201"/>
      <c r="Y291" s="202" t="s">
        <v>59</v>
      </c>
      <c r="Z291" s="199" t="s">
        <v>185</v>
      </c>
      <c r="AA291" s="200">
        <v>0.99</v>
      </c>
      <c r="AB291" s="190"/>
    </row>
    <row r="292" spans="1:28">
      <c r="A292" s="602"/>
      <c r="B292" s="162"/>
      <c r="C292" s="103"/>
      <c r="D292" s="289" t="s">
        <v>29</v>
      </c>
      <c r="E292" s="256" t="s">
        <v>30</v>
      </c>
      <c r="F292" s="224" t="s">
        <v>272</v>
      </c>
      <c r="G292" s="311">
        <v>0</v>
      </c>
      <c r="H292" s="189">
        <v>3.28</v>
      </c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201"/>
      <c r="T292" s="201"/>
      <c r="U292" s="201"/>
      <c r="V292" s="201"/>
      <c r="W292" s="201"/>
      <c r="X292" s="201"/>
      <c r="Y292" s="202" t="s">
        <v>61</v>
      </c>
      <c r="Z292" s="199" t="s">
        <v>185</v>
      </c>
      <c r="AA292" s="200">
        <v>1.1000000000000001</v>
      </c>
      <c r="AB292" s="190"/>
    </row>
    <row r="293" spans="1:28">
      <c r="A293" s="602"/>
      <c r="B293" s="162"/>
      <c r="C293" s="103"/>
      <c r="D293" s="289" t="s">
        <v>31</v>
      </c>
      <c r="E293" s="256" t="s">
        <v>32</v>
      </c>
      <c r="F293" s="224" t="s">
        <v>272</v>
      </c>
      <c r="G293" s="311">
        <v>0</v>
      </c>
      <c r="H293" s="189">
        <v>3.28</v>
      </c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01"/>
      <c r="T293" s="201"/>
      <c r="U293" s="201"/>
      <c r="V293" s="201"/>
      <c r="W293" s="201"/>
      <c r="X293" s="201"/>
      <c r="Y293" s="199" t="s">
        <v>62</v>
      </c>
      <c r="Z293" s="199" t="s">
        <v>63</v>
      </c>
      <c r="AA293" s="200">
        <v>2.12</v>
      </c>
      <c r="AB293" s="190"/>
    </row>
    <row r="294" spans="1:28">
      <c r="A294" s="602"/>
      <c r="B294" s="226"/>
      <c r="C294" s="288"/>
      <c r="D294" s="290" t="s">
        <v>33</v>
      </c>
      <c r="E294" s="258" t="s">
        <v>34</v>
      </c>
      <c r="F294" s="224" t="s">
        <v>272</v>
      </c>
      <c r="G294" s="311">
        <v>0</v>
      </c>
      <c r="H294" s="189">
        <v>3.28</v>
      </c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203"/>
      <c r="T294" s="203"/>
      <c r="U294" s="203"/>
      <c r="V294" s="201"/>
      <c r="W294" s="203"/>
      <c r="X294" s="201"/>
      <c r="Y294" s="199" t="s">
        <v>66</v>
      </c>
      <c r="Z294" s="199" t="s">
        <v>20</v>
      </c>
      <c r="AA294" s="200">
        <v>2.46</v>
      </c>
      <c r="AB294" s="190"/>
    </row>
    <row r="295" spans="1:28">
      <c r="A295" s="602"/>
      <c r="B295" s="310" t="s">
        <v>276</v>
      </c>
      <c r="C295" s="310"/>
      <c r="D295" s="310"/>
      <c r="E295" s="310"/>
      <c r="F295" s="310"/>
      <c r="G295" s="310"/>
      <c r="H295" s="222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196" t="s">
        <v>67</v>
      </c>
      <c r="T295" s="196" t="s">
        <v>68</v>
      </c>
      <c r="U295" s="210" t="s">
        <v>53</v>
      </c>
      <c r="V295" s="196" t="s">
        <v>18</v>
      </c>
      <c r="W295" s="213" t="s">
        <v>69</v>
      </c>
      <c r="X295" s="196" t="s">
        <v>54</v>
      </c>
      <c r="Y295" s="199" t="s">
        <v>151</v>
      </c>
      <c r="Z295" s="199" t="s">
        <v>186</v>
      </c>
      <c r="AA295" s="200">
        <v>3.48</v>
      </c>
      <c r="AB295" s="190"/>
    </row>
    <row r="296" spans="1:28">
      <c r="A296" s="602"/>
      <c r="B296" s="310" t="s">
        <v>277</v>
      </c>
      <c r="C296" s="310"/>
      <c r="D296" s="310"/>
      <c r="E296" s="310"/>
      <c r="F296" s="310"/>
      <c r="G296" s="310"/>
      <c r="H296" s="222"/>
      <c r="I296" s="310"/>
      <c r="J296" s="314"/>
      <c r="K296" s="310"/>
      <c r="L296" s="310"/>
      <c r="M296" s="310"/>
      <c r="N296" s="310"/>
      <c r="O296" s="310"/>
      <c r="P296" s="310"/>
      <c r="Q296" s="310"/>
      <c r="R296" s="310"/>
      <c r="S296" s="201"/>
      <c r="T296" s="203"/>
      <c r="U296" s="214"/>
      <c r="V296" s="203"/>
      <c r="W296" s="215"/>
      <c r="X296" s="216" t="s">
        <v>2</v>
      </c>
      <c r="Y296" s="199" t="s">
        <v>151</v>
      </c>
      <c r="Z296" s="199" t="s">
        <v>186</v>
      </c>
      <c r="AA296" s="200">
        <v>3.28</v>
      </c>
      <c r="AB296" s="190"/>
    </row>
    <row r="297" spans="1:28">
      <c r="A297" s="602"/>
      <c r="B297" s="310" t="s">
        <v>278</v>
      </c>
      <c r="C297" s="310"/>
      <c r="D297" s="310"/>
      <c r="E297" s="310"/>
      <c r="F297" s="310"/>
      <c r="G297" s="310"/>
      <c r="H297" s="222"/>
      <c r="I297" s="310"/>
      <c r="J297" s="314"/>
      <c r="K297" s="310"/>
      <c r="L297" s="310"/>
      <c r="M297" s="310"/>
      <c r="N297" s="310"/>
      <c r="O297" s="310"/>
      <c r="P297" s="310"/>
      <c r="Q297" s="310"/>
      <c r="R297" s="310"/>
      <c r="S297" s="196" t="s">
        <v>37</v>
      </c>
      <c r="T297" s="217" t="s">
        <v>70</v>
      </c>
      <c r="U297" s="201" t="s">
        <v>71</v>
      </c>
      <c r="V297" s="201" t="s">
        <v>18</v>
      </c>
      <c r="W297" s="212" t="s">
        <v>72</v>
      </c>
      <c r="X297" s="211" t="s">
        <v>54</v>
      </c>
      <c r="Y297" s="208" t="s">
        <v>66</v>
      </c>
      <c r="Z297" s="208" t="s">
        <v>40</v>
      </c>
      <c r="AA297" s="200">
        <v>10.28</v>
      </c>
      <c r="AB297" s="190"/>
    </row>
    <row r="298" spans="1:28">
      <c r="B298" s="310"/>
      <c r="C298" s="310"/>
      <c r="D298" s="310"/>
      <c r="E298" s="310"/>
      <c r="F298" s="310"/>
      <c r="G298" s="310"/>
      <c r="H298" s="222"/>
      <c r="I298" s="310"/>
      <c r="J298" s="314"/>
      <c r="K298" s="310"/>
      <c r="L298" s="310"/>
      <c r="M298" s="310"/>
      <c r="N298" s="310"/>
      <c r="O298" s="310"/>
      <c r="P298" s="310"/>
      <c r="Q298" s="310"/>
      <c r="R298" s="310"/>
      <c r="S298" s="201"/>
      <c r="T298" s="217"/>
      <c r="U298" s="201" t="s">
        <v>152</v>
      </c>
      <c r="V298" s="201"/>
      <c r="W298" s="201"/>
      <c r="X298" s="192" t="s">
        <v>2</v>
      </c>
      <c r="Y298" s="199" t="s">
        <v>66</v>
      </c>
      <c r="Z298" s="199" t="s">
        <v>40</v>
      </c>
      <c r="AA298" s="200">
        <v>10.26</v>
      </c>
      <c r="AB298" s="190"/>
    </row>
    <row r="299" spans="1:28">
      <c r="B299" s="310"/>
      <c r="C299" s="310"/>
      <c r="D299" s="310"/>
      <c r="E299" s="310"/>
      <c r="F299" s="310"/>
      <c r="G299" s="310"/>
      <c r="H299" s="222"/>
      <c r="I299" s="310"/>
      <c r="J299" s="314"/>
      <c r="K299" s="310"/>
      <c r="L299" s="310"/>
      <c r="M299" s="310"/>
      <c r="N299" s="310"/>
      <c r="O299" s="310"/>
      <c r="P299" s="310"/>
      <c r="Q299" s="310"/>
      <c r="R299" s="310"/>
      <c r="S299" s="201"/>
      <c r="T299" s="218" t="s">
        <v>70</v>
      </c>
      <c r="U299" s="196" t="s">
        <v>71</v>
      </c>
      <c r="V299" s="196" t="s">
        <v>18</v>
      </c>
      <c r="W299" s="207" t="s">
        <v>72</v>
      </c>
      <c r="X299" s="192" t="s">
        <v>54</v>
      </c>
      <c r="Y299" s="199" t="s">
        <v>66</v>
      </c>
      <c r="Z299" s="199" t="s">
        <v>40</v>
      </c>
      <c r="AA299" s="200">
        <v>10.75</v>
      </c>
      <c r="AB299" s="190"/>
    </row>
    <row r="300" spans="1:28" ht="15.75">
      <c r="A300" s="602"/>
      <c r="B300" s="175" t="s">
        <v>311</v>
      </c>
      <c r="C300" s="310"/>
      <c r="D300" s="222"/>
      <c r="E300" s="222"/>
      <c r="F300" s="222"/>
      <c r="G300" s="222"/>
      <c r="H300" s="222"/>
      <c r="I300" s="310"/>
      <c r="J300" s="314"/>
      <c r="K300" s="310"/>
      <c r="L300" s="310"/>
      <c r="M300" s="310"/>
      <c r="N300" s="310"/>
      <c r="O300" s="310"/>
      <c r="P300" s="310"/>
      <c r="Q300" s="310"/>
      <c r="R300" s="310"/>
      <c r="S300" s="201"/>
      <c r="T300" s="219"/>
      <c r="U300" s="203" t="s">
        <v>245</v>
      </c>
      <c r="V300" s="203"/>
      <c r="W300" s="203"/>
      <c r="X300" s="192" t="s">
        <v>2</v>
      </c>
      <c r="Y300" s="199" t="s">
        <v>66</v>
      </c>
      <c r="Z300" s="199" t="s">
        <v>40</v>
      </c>
      <c r="AA300" s="200">
        <v>10.97</v>
      </c>
      <c r="AB300" s="190"/>
    </row>
    <row r="301" spans="1:28">
      <c r="A301" s="602"/>
      <c r="B301" s="310"/>
      <c r="C301" s="310"/>
      <c r="D301" s="310"/>
      <c r="E301" s="310"/>
      <c r="F301" s="222"/>
      <c r="G301" s="1013" t="s">
        <v>307</v>
      </c>
      <c r="H301" s="1014"/>
      <c r="I301" s="1013" t="s">
        <v>308</v>
      </c>
      <c r="J301" s="1014"/>
      <c r="K301" s="1013" t="s">
        <v>309</v>
      </c>
      <c r="L301" s="1014"/>
      <c r="M301" s="1015" t="s">
        <v>310</v>
      </c>
      <c r="N301" s="1016"/>
      <c r="O301" s="310"/>
      <c r="P301" s="310"/>
      <c r="Q301" s="310"/>
      <c r="R301" s="310"/>
      <c r="S301" s="201"/>
      <c r="T301" s="217" t="s">
        <v>177</v>
      </c>
      <c r="U301" s="201" t="s">
        <v>71</v>
      </c>
      <c r="V301" s="201" t="s">
        <v>18</v>
      </c>
      <c r="W301" s="212" t="s">
        <v>187</v>
      </c>
      <c r="X301" s="211" t="s">
        <v>54</v>
      </c>
      <c r="Y301" s="208" t="s">
        <v>66</v>
      </c>
      <c r="Z301" s="208" t="s">
        <v>40</v>
      </c>
      <c r="AA301" s="200">
        <v>10.75</v>
      </c>
      <c r="AB301" s="190"/>
    </row>
    <row r="302" spans="1:28">
      <c r="A302" s="602"/>
      <c r="B302" s="229" t="s">
        <v>6</v>
      </c>
      <c r="C302" s="229" t="s">
        <v>3</v>
      </c>
      <c r="D302" s="229" t="s">
        <v>4</v>
      </c>
      <c r="E302" s="229" t="s">
        <v>7</v>
      </c>
      <c r="F302" s="229" t="s">
        <v>49</v>
      </c>
      <c r="G302" s="186" t="s">
        <v>1</v>
      </c>
      <c r="H302" s="186" t="s">
        <v>2</v>
      </c>
      <c r="I302" s="186" t="s">
        <v>1</v>
      </c>
      <c r="J302" s="186" t="s">
        <v>2</v>
      </c>
      <c r="K302" s="186" t="s">
        <v>1</v>
      </c>
      <c r="L302" s="186" t="s">
        <v>2</v>
      </c>
      <c r="M302" s="186" t="s">
        <v>1</v>
      </c>
      <c r="N302" s="186" t="s">
        <v>2</v>
      </c>
      <c r="O302" s="310"/>
      <c r="P302" s="310"/>
      <c r="Q302" s="310"/>
      <c r="R302" s="310"/>
      <c r="S302" s="201"/>
      <c r="T302" s="217"/>
      <c r="U302" s="201" t="s">
        <v>152</v>
      </c>
      <c r="V302" s="201"/>
      <c r="W302" s="201"/>
      <c r="X302" s="192" t="s">
        <v>2</v>
      </c>
      <c r="Y302" s="199" t="s">
        <v>66</v>
      </c>
      <c r="Z302" s="199" t="s">
        <v>40</v>
      </c>
      <c r="AA302" s="200">
        <v>10.97</v>
      </c>
      <c r="AB302" s="190"/>
    </row>
    <row r="303" spans="1:28">
      <c r="A303" s="602"/>
      <c r="B303" s="233"/>
      <c r="C303" s="233"/>
      <c r="D303" s="233"/>
      <c r="E303" s="233" t="s">
        <v>86</v>
      </c>
      <c r="F303" s="233" t="s">
        <v>304</v>
      </c>
      <c r="G303" s="260" t="s">
        <v>280</v>
      </c>
      <c r="H303" s="260" t="s">
        <v>285</v>
      </c>
      <c r="I303" s="260" t="s">
        <v>280</v>
      </c>
      <c r="J303" s="260" t="s">
        <v>285</v>
      </c>
      <c r="K303" s="260" t="s">
        <v>280</v>
      </c>
      <c r="L303" s="260" t="s">
        <v>285</v>
      </c>
      <c r="M303" s="260" t="s">
        <v>280</v>
      </c>
      <c r="N303" s="260" t="s">
        <v>285</v>
      </c>
      <c r="O303" s="310"/>
      <c r="P303" s="310"/>
      <c r="Q303" s="310"/>
      <c r="R303" s="310"/>
      <c r="S303" s="201"/>
      <c r="T303" s="218" t="s">
        <v>177</v>
      </c>
      <c r="U303" s="196" t="s">
        <v>71</v>
      </c>
      <c r="V303" s="196" t="s">
        <v>18</v>
      </c>
      <c r="W303" s="207" t="s">
        <v>187</v>
      </c>
      <c r="X303" s="192" t="s">
        <v>54</v>
      </c>
      <c r="Y303" s="199" t="s">
        <v>66</v>
      </c>
      <c r="Z303" s="199" t="s">
        <v>40</v>
      </c>
      <c r="AA303" s="200">
        <v>11.46</v>
      </c>
      <c r="AB303" s="190"/>
    </row>
    <row r="304" spans="1:28">
      <c r="A304" s="602"/>
      <c r="B304" s="225" t="s">
        <v>11</v>
      </c>
      <c r="C304" s="225" t="s">
        <v>9</v>
      </c>
      <c r="D304" s="225" t="s">
        <v>10</v>
      </c>
      <c r="E304" s="170" t="s">
        <v>12</v>
      </c>
      <c r="F304" s="155" t="s">
        <v>87</v>
      </c>
      <c r="G304" s="159">
        <v>0.87</v>
      </c>
      <c r="H304" s="159">
        <v>0.78</v>
      </c>
      <c r="I304" s="159">
        <v>0.92</v>
      </c>
      <c r="J304" s="159">
        <v>0.83</v>
      </c>
      <c r="K304" s="159">
        <v>1.08</v>
      </c>
      <c r="L304" s="159">
        <v>0.99</v>
      </c>
      <c r="M304" s="159">
        <v>1.1299999999999999</v>
      </c>
      <c r="N304" s="159">
        <v>1.04</v>
      </c>
      <c r="O304" s="310"/>
      <c r="P304" s="310"/>
      <c r="Q304" s="310"/>
      <c r="R304" s="310"/>
      <c r="S304" s="203"/>
      <c r="T304" s="219"/>
      <c r="U304" s="203" t="s">
        <v>245</v>
      </c>
      <c r="V304" s="203"/>
      <c r="W304" s="203"/>
      <c r="X304" s="192" t="s">
        <v>2</v>
      </c>
      <c r="Y304" s="199" t="s">
        <v>66</v>
      </c>
      <c r="Z304" s="199" t="s">
        <v>40</v>
      </c>
      <c r="AA304" s="200">
        <v>11.47</v>
      </c>
      <c r="AB304" s="190"/>
    </row>
    <row r="305" spans="1:28">
      <c r="A305" s="602"/>
      <c r="B305" s="312"/>
      <c r="C305" s="312"/>
      <c r="D305" s="315"/>
      <c r="E305" s="315"/>
      <c r="F305" s="155" t="s">
        <v>88</v>
      </c>
      <c r="G305" s="159">
        <v>0.87</v>
      </c>
      <c r="H305" s="159">
        <v>0.78</v>
      </c>
      <c r="I305" s="159">
        <v>0.92</v>
      </c>
      <c r="J305" s="159">
        <v>0.83</v>
      </c>
      <c r="K305" s="159">
        <v>1.08</v>
      </c>
      <c r="L305" s="159">
        <v>0.99</v>
      </c>
      <c r="M305" s="159">
        <v>1.1299999999999999</v>
      </c>
      <c r="N305" s="159">
        <v>1.04</v>
      </c>
      <c r="O305" s="310"/>
      <c r="P305" s="310"/>
      <c r="Q305" s="310"/>
      <c r="R305" s="310"/>
      <c r="S305" s="1"/>
      <c r="T305" s="1"/>
      <c r="U305" s="1"/>
      <c r="V305" s="1"/>
      <c r="W305" s="1"/>
      <c r="X305" s="1"/>
      <c r="Y305" s="1"/>
      <c r="Z305" s="1"/>
      <c r="AA305" s="1"/>
      <c r="AB305" s="190"/>
    </row>
    <row r="306" spans="1:28">
      <c r="A306" s="602"/>
      <c r="B306" s="162"/>
      <c r="C306" s="162"/>
      <c r="D306" s="225" t="s">
        <v>14</v>
      </c>
      <c r="E306" s="207" t="s">
        <v>15</v>
      </c>
      <c r="F306" s="155" t="s">
        <v>87</v>
      </c>
      <c r="G306" s="159">
        <v>0.87</v>
      </c>
      <c r="H306" s="159">
        <v>0.78</v>
      </c>
      <c r="I306" s="159">
        <v>0.92</v>
      </c>
      <c r="J306" s="159">
        <v>0.83</v>
      </c>
      <c r="K306" s="159">
        <v>1.08</v>
      </c>
      <c r="L306" s="159">
        <v>0.99</v>
      </c>
      <c r="M306" s="159">
        <v>1.1299999999999999</v>
      </c>
      <c r="N306" s="159">
        <v>1.04</v>
      </c>
      <c r="O306" s="310"/>
      <c r="P306" s="310"/>
      <c r="Q306" s="310"/>
      <c r="R306" s="310"/>
      <c r="S306" s="1"/>
      <c r="T306" s="1"/>
      <c r="U306" s="1"/>
      <c r="V306" s="1"/>
      <c r="W306" s="1"/>
      <c r="X306" s="1"/>
      <c r="Y306" s="1"/>
      <c r="Z306" s="1"/>
      <c r="AA306" s="1"/>
      <c r="AB306" s="190"/>
    </row>
    <row r="307" spans="1:28">
      <c r="A307" s="602"/>
      <c r="B307" s="315"/>
      <c r="C307" s="315"/>
      <c r="D307" s="315"/>
      <c r="E307" s="169"/>
      <c r="F307" s="155" t="s">
        <v>88</v>
      </c>
      <c r="G307" s="159">
        <v>0.87</v>
      </c>
      <c r="H307" s="159">
        <v>0.78</v>
      </c>
      <c r="I307" s="159">
        <v>0.92</v>
      </c>
      <c r="J307" s="159">
        <v>0.83</v>
      </c>
      <c r="K307" s="159">
        <v>1.08</v>
      </c>
      <c r="L307" s="159">
        <v>0.99</v>
      </c>
      <c r="M307" s="159">
        <v>1.1299999999999999</v>
      </c>
      <c r="N307" s="159">
        <v>1.04</v>
      </c>
      <c r="O307" s="310"/>
      <c r="P307" s="310"/>
      <c r="Q307" s="310"/>
      <c r="R307" s="310"/>
      <c r="S307" s="1"/>
      <c r="T307" s="1"/>
      <c r="U307" s="1"/>
      <c r="V307" s="1"/>
      <c r="W307" s="1"/>
      <c r="X307" s="1"/>
      <c r="Y307" s="1"/>
      <c r="Z307" s="1"/>
      <c r="AA307" s="1"/>
      <c r="AB307" s="190"/>
    </row>
    <row r="308" spans="1:28">
      <c r="A308" s="602"/>
      <c r="B308" s="225" t="s">
        <v>18</v>
      </c>
      <c r="C308" s="225" t="s">
        <v>16</v>
      </c>
      <c r="D308" s="172" t="s">
        <v>17</v>
      </c>
      <c r="E308" s="158" t="s">
        <v>19</v>
      </c>
      <c r="F308" s="172" t="s">
        <v>60</v>
      </c>
      <c r="G308" s="159">
        <v>1.04</v>
      </c>
      <c r="H308" s="159">
        <v>0.99</v>
      </c>
      <c r="I308" s="159">
        <v>1.04</v>
      </c>
      <c r="J308" s="159">
        <v>0.99</v>
      </c>
      <c r="K308" s="159">
        <v>1.1599999999999999</v>
      </c>
      <c r="L308" s="159">
        <v>1.1000000000000001</v>
      </c>
      <c r="M308" s="159">
        <v>1.1599999999999999</v>
      </c>
      <c r="N308" s="159">
        <v>1.1000000000000001</v>
      </c>
      <c r="O308" s="310"/>
      <c r="P308" s="310"/>
      <c r="Q308" s="310"/>
      <c r="R308" s="310"/>
      <c r="S308" s="1"/>
      <c r="T308" s="1"/>
      <c r="U308" s="1"/>
      <c r="V308" s="1"/>
      <c r="W308" s="1"/>
      <c r="X308" s="1"/>
      <c r="Y308" s="1"/>
      <c r="Z308" s="1"/>
      <c r="AA308" s="1"/>
      <c r="AB308" s="190"/>
    </row>
    <row r="309" spans="1:28">
      <c r="A309" s="602"/>
      <c r="B309" s="226"/>
      <c r="C309" s="226"/>
      <c r="D309" s="172" t="s">
        <v>21</v>
      </c>
      <c r="E309" s="171" t="s">
        <v>22</v>
      </c>
      <c r="F309" s="172" t="s">
        <v>60</v>
      </c>
      <c r="G309" s="159">
        <v>1.04</v>
      </c>
      <c r="H309" s="159">
        <v>0.99</v>
      </c>
      <c r="I309" s="159">
        <v>1.04</v>
      </c>
      <c r="J309" s="159">
        <v>0.99</v>
      </c>
      <c r="K309" s="159">
        <v>1.1599999999999999</v>
      </c>
      <c r="L309" s="159">
        <v>1.1000000000000001</v>
      </c>
      <c r="M309" s="159">
        <v>1.1599999999999999</v>
      </c>
      <c r="N309" s="159">
        <v>1.1000000000000001</v>
      </c>
      <c r="O309" s="310"/>
      <c r="P309" s="310"/>
      <c r="Q309" s="310"/>
      <c r="R309" s="310"/>
      <c r="S309" s="1"/>
      <c r="T309" s="1"/>
      <c r="U309" s="1"/>
      <c r="V309" s="1"/>
      <c r="W309" s="1"/>
      <c r="X309" s="1"/>
      <c r="Y309" s="1"/>
      <c r="Z309" s="1"/>
      <c r="AA309" s="1"/>
      <c r="AB309" s="190"/>
    </row>
    <row r="310" spans="1:28">
      <c r="A310" s="602"/>
      <c r="B310" s="310" t="s">
        <v>281</v>
      </c>
      <c r="C310" s="310"/>
      <c r="D310" s="310"/>
      <c r="E310" s="310"/>
      <c r="F310" s="310"/>
      <c r="G310" s="310"/>
      <c r="H310" s="222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1"/>
      <c r="T310" s="1"/>
      <c r="U310" s="1"/>
      <c r="V310" s="1"/>
      <c r="W310" s="1"/>
      <c r="X310" s="1"/>
      <c r="Y310" s="1"/>
      <c r="Z310" s="1"/>
      <c r="AA310" s="1"/>
      <c r="AB310" s="190"/>
    </row>
    <row r="311" spans="1:28">
      <c r="A311" s="602"/>
      <c r="B311" s="310" t="s">
        <v>284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1"/>
      <c r="T311" s="1"/>
      <c r="U311" s="1"/>
      <c r="V311" s="1"/>
      <c r="W311" s="1"/>
      <c r="X311" s="1"/>
      <c r="Y311" s="1"/>
      <c r="Z311" s="1"/>
      <c r="AA311" s="1"/>
      <c r="AB311" s="190"/>
    </row>
    <row r="312" spans="1:28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1"/>
      <c r="T312" s="1"/>
      <c r="U312" s="1"/>
      <c r="V312" s="1"/>
      <c r="W312" s="1"/>
      <c r="X312" s="1"/>
      <c r="Y312" s="1"/>
      <c r="Z312" s="1"/>
      <c r="AA312" s="1"/>
      <c r="AB312" s="190"/>
    </row>
    <row r="313" spans="1:28" ht="15.75">
      <c r="A313" s="602"/>
      <c r="B313" s="175" t="s">
        <v>312</v>
      </c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1"/>
      <c r="T313" s="1"/>
      <c r="U313" s="1"/>
      <c r="V313" s="1"/>
      <c r="W313" s="1"/>
      <c r="X313" s="1"/>
      <c r="Y313" s="1"/>
      <c r="Z313" s="1"/>
      <c r="AA313" s="1"/>
      <c r="AB313" s="190"/>
    </row>
    <row r="314" spans="1:28">
      <c r="A314" s="602"/>
      <c r="B314" s="310"/>
      <c r="C314" s="310"/>
      <c r="D314" s="222"/>
      <c r="E314" s="222"/>
      <c r="F314" s="222"/>
      <c r="G314" s="222"/>
      <c r="H314" s="222"/>
      <c r="I314" s="1015" t="s">
        <v>307</v>
      </c>
      <c r="J314" s="1016"/>
      <c r="K314" s="1015" t="s">
        <v>308</v>
      </c>
      <c r="L314" s="1016"/>
      <c r="M314" s="1015" t="s">
        <v>309</v>
      </c>
      <c r="N314" s="1016"/>
      <c r="O314" s="1015" t="s">
        <v>310</v>
      </c>
      <c r="P314" s="1016"/>
      <c r="Q314" s="310"/>
      <c r="R314" s="310"/>
      <c r="S314" s="1"/>
      <c r="T314" s="1"/>
      <c r="U314" s="1"/>
      <c r="V314" s="1"/>
      <c r="W314" s="1"/>
      <c r="X314" s="1"/>
      <c r="Y314" s="1"/>
      <c r="Z314" s="1"/>
      <c r="AA314" s="1"/>
      <c r="AB314" s="190"/>
    </row>
    <row r="315" spans="1:28">
      <c r="A315" s="602"/>
      <c r="B315" s="229" t="s">
        <v>6</v>
      </c>
      <c r="C315" s="181" t="s">
        <v>3</v>
      </c>
      <c r="D315" s="229" t="s">
        <v>4</v>
      </c>
      <c r="E315" s="229" t="s">
        <v>7</v>
      </c>
      <c r="F315" s="229" t="s">
        <v>49</v>
      </c>
      <c r="G315" s="186" t="s">
        <v>1</v>
      </c>
      <c r="H315" s="186" t="s">
        <v>2</v>
      </c>
      <c r="I315" s="186" t="s">
        <v>1</v>
      </c>
      <c r="J315" s="186" t="s">
        <v>2</v>
      </c>
      <c r="K315" s="186" t="s">
        <v>1</v>
      </c>
      <c r="L315" s="186" t="s">
        <v>2</v>
      </c>
      <c r="M315" s="186" t="s">
        <v>1</v>
      </c>
      <c r="N315" s="186" t="s">
        <v>2</v>
      </c>
      <c r="O315" s="186" t="s">
        <v>1</v>
      </c>
      <c r="P315" s="186" t="s">
        <v>2</v>
      </c>
      <c r="Q315" s="310"/>
      <c r="R315" s="310"/>
      <c r="S315" s="1"/>
      <c r="T315" s="1"/>
      <c r="U315" s="1"/>
      <c r="V315" s="1"/>
      <c r="W315" s="1"/>
      <c r="X315" s="1"/>
      <c r="Y315" s="1"/>
      <c r="Z315" s="1"/>
      <c r="AA315" s="1"/>
      <c r="AB315" s="190"/>
    </row>
    <row r="316" spans="1:28">
      <c r="A316" s="602"/>
      <c r="B316" s="284"/>
      <c r="C316" s="285"/>
      <c r="D316" s="284"/>
      <c r="E316" s="284" t="s">
        <v>86</v>
      </c>
      <c r="F316" s="284" t="s">
        <v>304</v>
      </c>
      <c r="G316" s="260" t="s">
        <v>280</v>
      </c>
      <c r="H316" s="291" t="s">
        <v>285</v>
      </c>
      <c r="I316" s="260" t="s">
        <v>280</v>
      </c>
      <c r="J316" s="260" t="s">
        <v>274</v>
      </c>
      <c r="K316" s="260" t="s">
        <v>280</v>
      </c>
      <c r="L316" s="260" t="s">
        <v>274</v>
      </c>
      <c r="M316" s="260" t="s">
        <v>280</v>
      </c>
      <c r="N316" s="260" t="s">
        <v>274</v>
      </c>
      <c r="O316" s="260" t="s">
        <v>280</v>
      </c>
      <c r="P316" s="260" t="s">
        <v>274</v>
      </c>
      <c r="Q316" s="310"/>
      <c r="R316" s="310"/>
      <c r="S316" s="1"/>
      <c r="T316" s="1"/>
      <c r="U316" s="1"/>
      <c r="V316" s="1"/>
      <c r="W316" s="1"/>
      <c r="X316" s="1"/>
      <c r="Y316" s="1"/>
      <c r="Z316" s="1"/>
      <c r="AA316" s="1"/>
      <c r="AB316" s="190"/>
    </row>
    <row r="317" spans="1:28">
      <c r="A317" s="602"/>
      <c r="B317" s="225" t="s">
        <v>18</v>
      </c>
      <c r="C317" s="287" t="s">
        <v>16</v>
      </c>
      <c r="D317" s="225" t="s">
        <v>17</v>
      </c>
      <c r="E317" s="170" t="s">
        <v>19</v>
      </c>
      <c r="F317" s="224" t="s">
        <v>63</v>
      </c>
      <c r="G317" s="189">
        <v>2.1800000000000002</v>
      </c>
      <c r="H317" s="189">
        <v>2.12</v>
      </c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1"/>
      <c r="T317" s="1"/>
      <c r="U317" s="1"/>
      <c r="V317" s="1"/>
      <c r="W317" s="1"/>
      <c r="X317" s="1"/>
      <c r="Y317" s="1"/>
      <c r="Z317" s="1"/>
      <c r="AA317" s="1"/>
      <c r="AB317" s="190"/>
    </row>
    <row r="318" spans="1:28">
      <c r="A318" s="602"/>
      <c r="B318" s="162"/>
      <c r="C318" s="103"/>
      <c r="D318" s="162"/>
      <c r="E318" s="173"/>
      <c r="F318" s="224" t="s">
        <v>60</v>
      </c>
      <c r="G318" s="311">
        <v>0</v>
      </c>
      <c r="H318" s="311">
        <v>0</v>
      </c>
      <c r="I318" s="189">
        <v>1.04</v>
      </c>
      <c r="J318" s="189">
        <v>0.99</v>
      </c>
      <c r="K318" s="189">
        <v>1.04</v>
      </c>
      <c r="L318" s="189">
        <v>0.99</v>
      </c>
      <c r="M318" s="189">
        <v>1.1599999999999999</v>
      </c>
      <c r="N318" s="189">
        <v>1.1000000000000001</v>
      </c>
      <c r="O318" s="189">
        <v>1.1599999999999999</v>
      </c>
      <c r="P318" s="189">
        <v>1.1000000000000001</v>
      </c>
      <c r="Q318" s="310"/>
      <c r="R318" s="310"/>
      <c r="S318" s="1"/>
      <c r="T318" s="1"/>
      <c r="U318" s="1"/>
      <c r="V318" s="1"/>
      <c r="W318" s="1"/>
      <c r="X318" s="1"/>
      <c r="Y318" s="1"/>
      <c r="Z318" s="1"/>
      <c r="AA318" s="1"/>
      <c r="AB318" s="190"/>
    </row>
    <row r="319" spans="1:28">
      <c r="A319" s="602"/>
      <c r="B319" s="162"/>
      <c r="C319" s="103"/>
      <c r="D319" s="162"/>
      <c r="E319" s="173"/>
      <c r="F319" s="224" t="s">
        <v>56</v>
      </c>
      <c r="G319" s="189">
        <v>0.54</v>
      </c>
      <c r="H319" s="189">
        <v>0.48</v>
      </c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1"/>
      <c r="T319" s="1"/>
      <c r="U319" s="1"/>
      <c r="V319" s="1"/>
      <c r="W319" s="1"/>
      <c r="X319" s="1"/>
      <c r="Y319" s="1"/>
      <c r="Z319" s="1"/>
      <c r="AA319" s="1"/>
      <c r="AB319" s="190"/>
    </row>
    <row r="320" spans="1:28">
      <c r="A320" s="602"/>
      <c r="B320" s="162"/>
      <c r="C320" s="103"/>
      <c r="D320" s="162"/>
      <c r="E320" s="173"/>
      <c r="F320" s="224" t="s">
        <v>272</v>
      </c>
      <c r="G320" s="189">
        <v>2.5099999999999998</v>
      </c>
      <c r="H320" s="189">
        <v>2.46</v>
      </c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1"/>
      <c r="T320" s="1"/>
      <c r="U320" s="1"/>
      <c r="V320" s="1"/>
      <c r="W320" s="1"/>
      <c r="X320" s="1"/>
      <c r="Y320" s="1"/>
      <c r="Z320" s="1"/>
      <c r="AA320" s="1"/>
      <c r="AB320" s="190"/>
    </row>
    <row r="321" spans="1:28">
      <c r="A321" s="602"/>
      <c r="B321" s="162"/>
      <c r="C321" s="103"/>
      <c r="D321" s="289" t="s">
        <v>21</v>
      </c>
      <c r="E321" s="256" t="s">
        <v>22</v>
      </c>
      <c r="F321" s="224" t="s">
        <v>63</v>
      </c>
      <c r="G321" s="189">
        <v>2.1800000000000002</v>
      </c>
      <c r="H321" s="189">
        <v>2.12</v>
      </c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1"/>
      <c r="T321" s="1"/>
      <c r="U321" s="1"/>
      <c r="V321" s="1"/>
      <c r="W321" s="1"/>
      <c r="X321" s="1"/>
      <c r="Y321" s="1"/>
      <c r="Z321" s="1"/>
      <c r="AA321" s="1"/>
      <c r="AB321" s="190"/>
    </row>
    <row r="322" spans="1:28">
      <c r="A322" s="602"/>
      <c r="B322" s="162"/>
      <c r="C322" s="103"/>
      <c r="D322" s="162"/>
      <c r="E322" s="173"/>
      <c r="F322" s="224" t="s">
        <v>60</v>
      </c>
      <c r="G322" s="311">
        <v>0</v>
      </c>
      <c r="H322" s="311">
        <v>0</v>
      </c>
      <c r="I322" s="189">
        <v>1.04</v>
      </c>
      <c r="J322" s="189">
        <v>0.99</v>
      </c>
      <c r="K322" s="189">
        <v>1.04</v>
      </c>
      <c r="L322" s="189">
        <v>0.99</v>
      </c>
      <c r="M322" s="189">
        <v>1.1599999999999999</v>
      </c>
      <c r="N322" s="189">
        <v>1.1000000000000001</v>
      </c>
      <c r="O322" s="189">
        <v>1.1599999999999999</v>
      </c>
      <c r="P322" s="189">
        <v>1.1000000000000001</v>
      </c>
      <c r="Q322" s="310"/>
      <c r="R322" s="310"/>
      <c r="S322" s="1"/>
      <c r="T322" s="1"/>
      <c r="U322" s="1"/>
      <c r="V322" s="1"/>
      <c r="W322" s="1"/>
      <c r="X322" s="1"/>
      <c r="Y322" s="1"/>
      <c r="Z322" s="1"/>
      <c r="AA322" s="1"/>
      <c r="AB322" s="190"/>
    </row>
    <row r="323" spans="1:28">
      <c r="A323" s="602"/>
      <c r="B323" s="162"/>
      <c r="C323" s="103"/>
      <c r="D323" s="162"/>
      <c r="E323" s="173"/>
      <c r="F323" s="224" t="s">
        <v>56</v>
      </c>
      <c r="G323" s="189">
        <v>0.54</v>
      </c>
      <c r="H323" s="189">
        <v>0.48</v>
      </c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1"/>
      <c r="T323" s="1"/>
      <c r="U323" s="1"/>
      <c r="V323" s="1"/>
      <c r="W323" s="1"/>
      <c r="X323" s="1"/>
      <c r="Y323" s="1"/>
      <c r="Z323" s="1"/>
      <c r="AA323" s="1"/>
      <c r="AB323" s="190"/>
    </row>
    <row r="324" spans="1:28">
      <c r="A324" s="602"/>
      <c r="B324" s="162"/>
      <c r="C324" s="103"/>
      <c r="D324" s="162"/>
      <c r="E324" s="173"/>
      <c r="F324" s="224" t="s">
        <v>272</v>
      </c>
      <c r="G324" s="189">
        <v>2.5099999999999998</v>
      </c>
      <c r="H324" s="189">
        <v>2.46</v>
      </c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1"/>
      <c r="T324" s="1"/>
      <c r="U324" s="1"/>
      <c r="V324" s="1"/>
      <c r="W324" s="1"/>
      <c r="X324" s="1"/>
      <c r="Y324" s="1"/>
      <c r="Z324" s="1"/>
      <c r="AA324" s="1"/>
      <c r="AB324" s="190"/>
    </row>
    <row r="325" spans="1:28">
      <c r="A325" s="602"/>
      <c r="B325" s="162"/>
      <c r="C325" s="287" t="s">
        <v>23</v>
      </c>
      <c r="D325" s="225" t="s">
        <v>24</v>
      </c>
      <c r="E325" s="170" t="s">
        <v>25</v>
      </c>
      <c r="F325" s="313" t="s">
        <v>273</v>
      </c>
      <c r="G325" s="189">
        <v>3.49</v>
      </c>
      <c r="H325" s="189">
        <v>3.28</v>
      </c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1"/>
      <c r="T325" s="1"/>
      <c r="U325" s="1"/>
      <c r="V325" s="1"/>
      <c r="W325" s="1"/>
      <c r="X325" s="1"/>
      <c r="Y325" s="1"/>
      <c r="Z325" s="1"/>
      <c r="AA325" s="1"/>
      <c r="AB325" s="190"/>
    </row>
    <row r="326" spans="1:28">
      <c r="A326" s="602"/>
      <c r="B326" s="162"/>
      <c r="C326" s="287" t="s">
        <v>26</v>
      </c>
      <c r="D326" s="225" t="s">
        <v>27</v>
      </c>
      <c r="E326" s="170" t="s">
        <v>28</v>
      </c>
      <c r="F326" s="224" t="s">
        <v>272</v>
      </c>
      <c r="G326" s="189">
        <v>3.49</v>
      </c>
      <c r="H326" s="189">
        <v>3.28</v>
      </c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1"/>
      <c r="T326" s="1"/>
      <c r="U326" s="1"/>
      <c r="V326" s="1"/>
      <c r="W326" s="1"/>
      <c r="X326" s="1"/>
      <c r="Y326" s="1"/>
      <c r="Z326" s="1"/>
      <c r="AA326" s="1"/>
      <c r="AB326" s="190"/>
    </row>
    <row r="327" spans="1:28">
      <c r="A327" s="602"/>
      <c r="B327" s="162"/>
      <c r="C327" s="103"/>
      <c r="D327" s="289" t="s">
        <v>29</v>
      </c>
      <c r="E327" s="256" t="s">
        <v>30</v>
      </c>
      <c r="F327" s="224" t="s">
        <v>272</v>
      </c>
      <c r="G327" s="311">
        <v>0</v>
      </c>
      <c r="H327" s="189">
        <v>3.28</v>
      </c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1"/>
      <c r="T327" s="1"/>
      <c r="U327" s="1"/>
      <c r="V327" s="1"/>
      <c r="W327" s="1"/>
      <c r="X327" s="1"/>
      <c r="Y327" s="1"/>
      <c r="Z327" s="1"/>
      <c r="AA327" s="1"/>
      <c r="AB327" s="190"/>
    </row>
    <row r="328" spans="1:28">
      <c r="A328" s="602"/>
      <c r="B328" s="162"/>
      <c r="C328" s="103"/>
      <c r="D328" s="289" t="s">
        <v>31</v>
      </c>
      <c r="E328" s="256" t="s">
        <v>32</v>
      </c>
      <c r="F328" s="224" t="s">
        <v>272</v>
      </c>
      <c r="G328" s="311">
        <v>0</v>
      </c>
      <c r="H328" s="189">
        <v>3.28</v>
      </c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"/>
      <c r="T328" s="1"/>
      <c r="U328" s="1"/>
      <c r="V328" s="1"/>
      <c r="W328" s="1"/>
      <c r="X328" s="1"/>
      <c r="Y328" s="1"/>
      <c r="Z328" s="1"/>
      <c r="AA328" s="1"/>
      <c r="AB328" s="190"/>
    </row>
    <row r="329" spans="1:28">
      <c r="A329" s="602"/>
      <c r="B329" s="226"/>
      <c r="C329" s="288"/>
      <c r="D329" s="290" t="s">
        <v>33</v>
      </c>
      <c r="E329" s="258" t="s">
        <v>34</v>
      </c>
      <c r="F329" s="224" t="s">
        <v>272</v>
      </c>
      <c r="G329" s="311">
        <v>0</v>
      </c>
      <c r="H329" s="189">
        <v>3.28</v>
      </c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1"/>
      <c r="T329" s="1"/>
      <c r="U329" s="1"/>
      <c r="V329" s="1"/>
      <c r="W329" s="1"/>
      <c r="X329" s="1"/>
      <c r="Y329" s="1"/>
      <c r="Z329" s="1"/>
      <c r="AA329" s="1"/>
      <c r="AB329" s="190"/>
    </row>
    <row r="330" spans="1:28">
      <c r="A330" s="602"/>
      <c r="B330" s="310" t="s">
        <v>283</v>
      </c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1"/>
      <c r="T330" s="1"/>
      <c r="U330" s="1"/>
      <c r="V330" s="1"/>
      <c r="W330" s="1"/>
      <c r="X330" s="1"/>
      <c r="Y330" s="1"/>
      <c r="Z330" s="1"/>
      <c r="AA330" s="1"/>
      <c r="AB330" s="190"/>
    </row>
    <row r="331" spans="1:28">
      <c r="A331" s="602"/>
      <c r="B331" s="310" t="s">
        <v>284</v>
      </c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"/>
      <c r="T331" s="1"/>
      <c r="U331" s="1"/>
      <c r="V331" s="1"/>
      <c r="W331" s="1"/>
      <c r="X331" s="1"/>
      <c r="Y331" s="1"/>
      <c r="Z331" s="1"/>
      <c r="AA331" s="1"/>
      <c r="AB331" s="190"/>
    </row>
    <row r="332" spans="1:28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1"/>
      <c r="T332" s="1"/>
      <c r="U332" s="1"/>
      <c r="V332" s="1"/>
      <c r="W332" s="1"/>
      <c r="X332" s="1"/>
      <c r="Y332" s="1"/>
      <c r="Z332" s="1"/>
      <c r="AA332" s="1"/>
      <c r="AB332" s="190"/>
    </row>
    <row r="333" spans="1:28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1"/>
      <c r="T333" s="1"/>
      <c r="U333" s="1"/>
      <c r="V333" s="1"/>
      <c r="W333" s="1"/>
      <c r="X333" s="1"/>
      <c r="Y333" s="1"/>
      <c r="Z333" s="1"/>
      <c r="AA333" s="1"/>
      <c r="AB333" s="190"/>
    </row>
    <row r="334" spans="1:28" ht="15.75">
      <c r="A334" s="602"/>
      <c r="B334" s="175" t="s">
        <v>313</v>
      </c>
      <c r="C334" s="310"/>
      <c r="D334" s="222"/>
      <c r="E334" s="222"/>
      <c r="F334" s="222"/>
      <c r="G334" s="222"/>
      <c r="H334" s="222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"/>
      <c r="T334" s="1"/>
      <c r="U334" s="1"/>
      <c r="V334" s="1"/>
      <c r="W334" s="1"/>
      <c r="X334" s="1"/>
      <c r="Y334" s="1"/>
      <c r="Z334" s="1"/>
      <c r="AA334" s="1"/>
      <c r="AB334" s="190"/>
    </row>
    <row r="335" spans="1:28">
      <c r="A335" s="602"/>
      <c r="B335" s="316"/>
      <c r="C335" s="316"/>
      <c r="D335" s="316"/>
      <c r="E335" s="316"/>
      <c r="F335" s="316"/>
      <c r="G335" s="1013" t="s">
        <v>307</v>
      </c>
      <c r="H335" s="1014"/>
      <c r="I335" s="1013" t="s">
        <v>308</v>
      </c>
      <c r="J335" s="1014"/>
      <c r="K335" s="1013" t="s">
        <v>309</v>
      </c>
      <c r="L335" s="1014"/>
      <c r="M335" s="1015" t="s">
        <v>310</v>
      </c>
      <c r="N335" s="1016"/>
      <c r="O335" s="310"/>
      <c r="P335" s="310"/>
      <c r="Q335" s="310"/>
      <c r="R335" s="310"/>
      <c r="S335" s="1"/>
      <c r="T335" s="1"/>
      <c r="U335" s="1"/>
      <c r="V335" s="1"/>
      <c r="W335" s="1"/>
      <c r="X335" s="1"/>
      <c r="Y335" s="1"/>
      <c r="Z335" s="1"/>
      <c r="AA335" s="1"/>
      <c r="AB335" s="190"/>
    </row>
    <row r="336" spans="1:28">
      <c r="A336" s="602"/>
      <c r="B336" s="229" t="s">
        <v>6</v>
      </c>
      <c r="C336" s="229" t="s">
        <v>3</v>
      </c>
      <c r="D336" s="229" t="s">
        <v>4</v>
      </c>
      <c r="E336" s="229" t="s">
        <v>7</v>
      </c>
      <c r="F336" s="229" t="s">
        <v>49</v>
      </c>
      <c r="G336" s="186" t="s">
        <v>1</v>
      </c>
      <c r="H336" s="186" t="s">
        <v>2</v>
      </c>
      <c r="I336" s="186" t="s">
        <v>1</v>
      </c>
      <c r="J336" s="186" t="s">
        <v>2</v>
      </c>
      <c r="K336" s="186" t="s">
        <v>1</v>
      </c>
      <c r="L336" s="186" t="s">
        <v>2</v>
      </c>
      <c r="M336" s="186" t="s">
        <v>1</v>
      </c>
      <c r="N336" s="186" t="s">
        <v>2</v>
      </c>
      <c r="O336" s="310"/>
      <c r="P336" s="310"/>
      <c r="Q336" s="310"/>
      <c r="R336" s="310"/>
      <c r="S336" s="1"/>
      <c r="T336" s="1"/>
      <c r="U336" s="1"/>
      <c r="V336" s="1"/>
      <c r="W336" s="1"/>
      <c r="X336" s="1"/>
      <c r="Y336" s="1"/>
      <c r="Z336" s="1"/>
      <c r="AA336" s="1"/>
      <c r="AB336" s="190"/>
    </row>
    <row r="337" spans="1:28">
      <c r="A337" s="602"/>
      <c r="B337" s="233"/>
      <c r="C337" s="233"/>
      <c r="D337" s="233"/>
      <c r="E337" s="233" t="s">
        <v>86</v>
      </c>
      <c r="F337" s="233" t="s">
        <v>304</v>
      </c>
      <c r="G337" s="260" t="s">
        <v>280</v>
      </c>
      <c r="H337" s="260" t="s">
        <v>285</v>
      </c>
      <c r="I337" s="260" t="s">
        <v>280</v>
      </c>
      <c r="J337" s="260" t="s">
        <v>285</v>
      </c>
      <c r="K337" s="260" t="s">
        <v>280</v>
      </c>
      <c r="L337" s="260" t="s">
        <v>285</v>
      </c>
      <c r="M337" s="260" t="s">
        <v>280</v>
      </c>
      <c r="N337" s="260" t="s">
        <v>285</v>
      </c>
      <c r="O337" s="310"/>
      <c r="P337" s="310"/>
      <c r="Q337" s="310"/>
      <c r="R337" s="310"/>
      <c r="S337" s="1"/>
      <c r="T337" s="1"/>
      <c r="U337" s="1"/>
      <c r="V337" s="1"/>
      <c r="W337" s="1"/>
      <c r="X337" s="1"/>
      <c r="Y337" s="1"/>
      <c r="Z337" s="1"/>
      <c r="AA337" s="1"/>
      <c r="AB337" s="190"/>
    </row>
    <row r="338" spans="1:28">
      <c r="A338" s="602"/>
      <c r="B338" s="225" t="s">
        <v>18</v>
      </c>
      <c r="C338" s="225" t="s">
        <v>16</v>
      </c>
      <c r="D338" s="172" t="s">
        <v>17</v>
      </c>
      <c r="E338" s="158" t="s">
        <v>19</v>
      </c>
      <c r="F338" s="172" t="s">
        <v>60</v>
      </c>
      <c r="G338" s="159">
        <v>1.04</v>
      </c>
      <c r="H338" s="159">
        <v>0.99</v>
      </c>
      <c r="I338" s="159">
        <v>1.04</v>
      </c>
      <c r="J338" s="159">
        <v>0.99</v>
      </c>
      <c r="K338" s="159">
        <v>1.1599999999999999</v>
      </c>
      <c r="L338" s="159">
        <v>1.1000000000000001</v>
      </c>
      <c r="M338" s="159">
        <v>1.1599999999999999</v>
      </c>
      <c r="N338" s="159">
        <v>1.1000000000000001</v>
      </c>
      <c r="O338" s="310"/>
      <c r="P338" s="310"/>
      <c r="Q338" s="310"/>
      <c r="R338" s="310"/>
      <c r="S338" s="1"/>
      <c r="T338" s="1"/>
      <c r="U338" s="1"/>
      <c r="V338" s="1"/>
      <c r="W338" s="1"/>
      <c r="X338" s="1"/>
      <c r="Y338" s="1"/>
      <c r="Z338" s="1"/>
      <c r="AA338" s="1"/>
      <c r="AB338" s="190"/>
    </row>
    <row r="339" spans="1:28">
      <c r="A339" s="602"/>
      <c r="B339" s="226"/>
      <c r="C339" s="226"/>
      <c r="D339" s="172" t="s">
        <v>21</v>
      </c>
      <c r="E339" s="171" t="s">
        <v>22</v>
      </c>
      <c r="F339" s="172" t="s">
        <v>60</v>
      </c>
      <c r="G339" s="159">
        <v>1.04</v>
      </c>
      <c r="H339" s="159">
        <v>0.99</v>
      </c>
      <c r="I339" s="159">
        <v>1.04</v>
      </c>
      <c r="J339" s="159">
        <v>0.99</v>
      </c>
      <c r="K339" s="159">
        <v>1.1599999999999999</v>
      </c>
      <c r="L339" s="159">
        <v>1.1000000000000001</v>
      </c>
      <c r="M339" s="159">
        <v>1.1599999999999999</v>
      </c>
      <c r="N339" s="159">
        <v>1.1000000000000001</v>
      </c>
      <c r="O339" s="310"/>
      <c r="P339" s="310"/>
      <c r="Q339" s="310"/>
      <c r="R339" s="310"/>
      <c r="S339" s="1"/>
      <c r="T339" s="1"/>
      <c r="U339" s="1"/>
      <c r="V339" s="1"/>
      <c r="W339" s="1"/>
      <c r="X339" s="1"/>
      <c r="Y339" s="1"/>
      <c r="Z339" s="1"/>
      <c r="AA339" s="1"/>
      <c r="AB339" s="190"/>
    </row>
    <row r="340" spans="1:28">
      <c r="A340" s="602"/>
      <c r="B340" s="310" t="s">
        <v>281</v>
      </c>
      <c r="C340" s="310"/>
      <c r="D340" s="310"/>
      <c r="E340" s="310"/>
      <c r="F340" s="310"/>
      <c r="G340" s="310"/>
      <c r="H340" s="316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1"/>
      <c r="T340" s="1"/>
      <c r="U340" s="1"/>
      <c r="V340" s="1"/>
      <c r="W340" s="1"/>
      <c r="X340" s="1"/>
      <c r="Y340" s="1"/>
      <c r="Z340" s="1"/>
      <c r="AA340" s="1"/>
      <c r="AB340" s="190"/>
    </row>
    <row r="341" spans="1:28">
      <c r="A341" s="602"/>
      <c r="B341" s="310" t="s">
        <v>284</v>
      </c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1"/>
      <c r="T341" s="1"/>
      <c r="U341" s="1"/>
      <c r="V341" s="1"/>
      <c r="W341" s="1"/>
      <c r="X341" s="1"/>
      <c r="Y341" s="1"/>
      <c r="Z341" s="1"/>
      <c r="AA341" s="1"/>
      <c r="AB341" s="190"/>
    </row>
    <row r="342" spans="1:28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1"/>
      <c r="T342" s="1"/>
      <c r="U342" s="1"/>
      <c r="V342" s="1"/>
      <c r="W342" s="1"/>
      <c r="X342" s="1"/>
      <c r="Y342" s="1"/>
      <c r="Z342" s="1"/>
      <c r="AA342" s="1"/>
      <c r="AB342" s="190"/>
    </row>
    <row r="343" spans="1:28" ht="15.75">
      <c r="A343" s="602"/>
      <c r="B343" s="175" t="s">
        <v>314</v>
      </c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1"/>
      <c r="T343" s="1"/>
      <c r="U343" s="1"/>
      <c r="V343" s="1"/>
      <c r="W343" s="1"/>
      <c r="X343" s="1"/>
      <c r="Y343" s="1"/>
      <c r="Z343" s="1"/>
      <c r="AA343" s="1"/>
      <c r="AB343" s="190"/>
    </row>
    <row r="344" spans="1:28">
      <c r="A344" s="602"/>
      <c r="B344" s="310"/>
      <c r="C344" s="310"/>
      <c r="D344" s="222"/>
      <c r="E344" s="222"/>
      <c r="F344" s="222"/>
      <c r="G344" s="222"/>
      <c r="H344" s="222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1"/>
      <c r="T344" s="1"/>
      <c r="U344" s="1"/>
      <c r="V344" s="1"/>
      <c r="W344" s="1"/>
      <c r="X344" s="1"/>
      <c r="Y344" s="1"/>
      <c r="Z344" s="1"/>
      <c r="AA344" s="1"/>
      <c r="AB344" s="190"/>
    </row>
    <row r="345" spans="1:28">
      <c r="A345" s="602"/>
      <c r="B345" s="229" t="s">
        <v>6</v>
      </c>
      <c r="C345" s="181" t="s">
        <v>3</v>
      </c>
      <c r="D345" s="229" t="s">
        <v>4</v>
      </c>
      <c r="E345" s="229" t="s">
        <v>7</v>
      </c>
      <c r="F345" s="229" t="s">
        <v>49</v>
      </c>
      <c r="G345" s="186" t="s">
        <v>1</v>
      </c>
      <c r="H345" s="186" t="s">
        <v>2</v>
      </c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1"/>
      <c r="T345" s="1"/>
      <c r="U345" s="1"/>
      <c r="V345" s="1"/>
      <c r="W345" s="1"/>
      <c r="X345" s="1"/>
      <c r="Y345" s="1"/>
      <c r="Z345" s="1"/>
      <c r="AA345" s="1"/>
      <c r="AB345" s="190"/>
    </row>
    <row r="346" spans="1:28">
      <c r="A346" s="602"/>
      <c r="B346" s="284"/>
      <c r="C346" s="285"/>
      <c r="D346" s="284"/>
      <c r="E346" s="284" t="s">
        <v>86</v>
      </c>
      <c r="F346" s="284" t="s">
        <v>304</v>
      </c>
      <c r="G346" s="260" t="s">
        <v>274</v>
      </c>
      <c r="H346" s="291" t="s">
        <v>275</v>
      </c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1"/>
      <c r="T346" s="1"/>
      <c r="U346" s="1"/>
      <c r="V346" s="1"/>
      <c r="W346" s="1"/>
      <c r="X346" s="1"/>
      <c r="Y346" s="1"/>
      <c r="Z346" s="1"/>
      <c r="AA346" s="1"/>
      <c r="AB346" s="190"/>
    </row>
    <row r="347" spans="1:28">
      <c r="A347" s="602"/>
      <c r="B347" s="269" t="s">
        <v>11</v>
      </c>
      <c r="C347" s="230" t="s">
        <v>9</v>
      </c>
      <c r="D347" s="230" t="s">
        <v>10</v>
      </c>
      <c r="E347" s="207" t="s">
        <v>12</v>
      </c>
      <c r="F347" s="224" t="s">
        <v>149</v>
      </c>
      <c r="G347" s="189">
        <v>0.71</v>
      </c>
      <c r="H347" s="189">
        <v>0.62</v>
      </c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1"/>
      <c r="T347" s="1"/>
      <c r="U347" s="1"/>
      <c r="V347" s="1"/>
      <c r="W347" s="1"/>
      <c r="X347" s="1"/>
      <c r="Y347" s="1"/>
      <c r="Z347" s="1"/>
      <c r="AA347" s="1"/>
      <c r="AB347" s="190"/>
    </row>
    <row r="348" spans="1:28">
      <c r="A348" s="602"/>
      <c r="B348" s="317"/>
      <c r="C348" s="312"/>
      <c r="D348" s="312"/>
      <c r="E348" s="312"/>
      <c r="F348" s="224" t="s">
        <v>288</v>
      </c>
      <c r="G348" s="189">
        <v>0.71</v>
      </c>
      <c r="H348" s="189">
        <v>0.62</v>
      </c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1"/>
      <c r="T348" s="1"/>
      <c r="U348" s="1"/>
      <c r="V348" s="1"/>
      <c r="W348" s="1"/>
      <c r="X348" s="1"/>
      <c r="Y348" s="1"/>
      <c r="Z348" s="1"/>
      <c r="AA348" s="1"/>
      <c r="AB348" s="190"/>
    </row>
    <row r="349" spans="1:28">
      <c r="A349" s="602"/>
      <c r="B349" s="318"/>
      <c r="C349" s="231"/>
      <c r="D349" s="231"/>
      <c r="E349" s="212"/>
      <c r="F349" s="224" t="s">
        <v>150</v>
      </c>
      <c r="G349" s="189">
        <v>0.71</v>
      </c>
      <c r="H349" s="189">
        <v>0.62</v>
      </c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1"/>
      <c r="T349" s="1"/>
      <c r="U349" s="1"/>
      <c r="V349" s="1"/>
      <c r="W349" s="1"/>
      <c r="X349" s="1"/>
      <c r="Y349" s="1"/>
      <c r="Z349" s="1"/>
      <c r="AA349" s="1"/>
      <c r="AB349" s="190"/>
    </row>
    <row r="350" spans="1:28">
      <c r="A350" s="602"/>
      <c r="B350" s="317"/>
      <c r="C350" s="312"/>
      <c r="D350" s="312"/>
      <c r="E350" s="312"/>
      <c r="F350" s="224" t="s">
        <v>289</v>
      </c>
      <c r="G350" s="189">
        <v>0.71</v>
      </c>
      <c r="H350" s="189">
        <v>0.62</v>
      </c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1"/>
      <c r="T350" s="1"/>
      <c r="U350" s="1"/>
      <c r="V350" s="1"/>
      <c r="W350" s="1"/>
      <c r="X350" s="1"/>
      <c r="Y350" s="1"/>
      <c r="Z350" s="1"/>
      <c r="AA350" s="1"/>
      <c r="AB350" s="190"/>
    </row>
    <row r="351" spans="1:28">
      <c r="A351" s="602"/>
      <c r="B351" s="318"/>
      <c r="C351" s="231"/>
      <c r="D351" s="230" t="s">
        <v>14</v>
      </c>
      <c r="E351" s="207" t="s">
        <v>15</v>
      </c>
      <c r="F351" s="224" t="s">
        <v>149</v>
      </c>
      <c r="G351" s="189">
        <v>0.71</v>
      </c>
      <c r="H351" s="189">
        <v>0.62</v>
      </c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1"/>
      <c r="T351" s="1"/>
      <c r="U351" s="1"/>
      <c r="V351" s="1"/>
      <c r="W351" s="1"/>
      <c r="X351" s="1"/>
      <c r="Y351" s="1"/>
      <c r="Z351" s="1"/>
      <c r="AA351" s="1"/>
      <c r="AB351" s="190"/>
    </row>
    <row r="352" spans="1:28">
      <c r="A352" s="602"/>
      <c r="B352" s="319"/>
      <c r="C352" s="188"/>
      <c r="D352" s="188"/>
      <c r="E352" s="169"/>
      <c r="F352" s="224" t="s">
        <v>150</v>
      </c>
      <c r="G352" s="189">
        <v>0.71</v>
      </c>
      <c r="H352" s="189">
        <v>0.62</v>
      </c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1"/>
      <c r="T352" s="1"/>
      <c r="U352" s="1"/>
      <c r="V352" s="1"/>
      <c r="W352" s="1"/>
      <c r="X352" s="1"/>
      <c r="Y352" s="1"/>
      <c r="Z352" s="1"/>
      <c r="AA352" s="1"/>
      <c r="AB352" s="190"/>
    </row>
    <row r="353" spans="1:28">
      <c r="A353" s="602"/>
      <c r="B353" s="310" t="s">
        <v>276</v>
      </c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1"/>
      <c r="T353" s="1"/>
      <c r="U353" s="1"/>
      <c r="V353" s="1"/>
      <c r="W353" s="1"/>
      <c r="X353" s="1"/>
      <c r="Y353" s="1"/>
      <c r="Z353" s="1"/>
      <c r="AA353" s="1"/>
      <c r="AB353" s="190"/>
    </row>
    <row r="354" spans="1:28">
      <c r="A354" s="602"/>
      <c r="B354" s="310" t="s">
        <v>277</v>
      </c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1"/>
      <c r="T354" s="1"/>
      <c r="U354" s="1"/>
      <c r="V354" s="1"/>
      <c r="W354" s="1"/>
      <c r="X354" s="1"/>
      <c r="Y354" s="1"/>
      <c r="Z354" s="1"/>
      <c r="AA354" s="1"/>
      <c r="AB354" s="190"/>
    </row>
    <row r="355" spans="1:28">
      <c r="A355" s="602"/>
      <c r="B355" s="310" t="s">
        <v>278</v>
      </c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1"/>
      <c r="T355" s="1"/>
      <c r="U355" s="1"/>
      <c r="V355" s="1"/>
      <c r="W355" s="1"/>
      <c r="X355" s="1"/>
      <c r="Y355" s="1"/>
      <c r="Z355" s="1"/>
      <c r="AA355" s="1"/>
      <c r="AB355" s="190"/>
    </row>
    <row r="356" spans="1:28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1"/>
      <c r="T356" s="1"/>
      <c r="U356" s="1"/>
      <c r="V356" s="1"/>
      <c r="W356" s="1"/>
      <c r="X356" s="1"/>
      <c r="Y356" s="1"/>
      <c r="Z356" s="1"/>
      <c r="AA356" s="1"/>
      <c r="AB356" s="190"/>
    </row>
    <row r="357" spans="1:28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1"/>
      <c r="T357" s="1"/>
      <c r="U357" s="1"/>
      <c r="V357" s="1"/>
      <c r="W357" s="1"/>
      <c r="X357" s="1"/>
      <c r="Y357" s="1"/>
      <c r="Z357" s="1"/>
      <c r="AA357" s="1"/>
      <c r="AB357" s="190"/>
    </row>
    <row r="358" spans="1:28" ht="15.75">
      <c r="A358" s="602"/>
      <c r="B358" s="175" t="s">
        <v>315</v>
      </c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310"/>
      <c r="N358" s="310"/>
      <c r="O358" s="310"/>
      <c r="P358" s="310"/>
      <c r="Q358" s="310"/>
      <c r="R358" s="310"/>
      <c r="S358" s="1"/>
      <c r="T358" s="1"/>
      <c r="U358" s="1"/>
      <c r="V358" s="1"/>
      <c r="W358" s="1"/>
      <c r="X358" s="1"/>
      <c r="Y358" s="1"/>
      <c r="Z358" s="1"/>
      <c r="AA358" s="1"/>
      <c r="AB358" s="190"/>
    </row>
    <row r="359" spans="1:28">
      <c r="A359" s="60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310"/>
      <c r="N359" s="310"/>
      <c r="O359" s="310"/>
      <c r="P359" s="310"/>
      <c r="Q359" s="310"/>
      <c r="R359" s="310"/>
      <c r="S359" s="1"/>
      <c r="T359" s="1"/>
      <c r="U359" s="1"/>
      <c r="V359" s="1"/>
      <c r="W359" s="1"/>
      <c r="X359" s="1"/>
      <c r="Y359" s="1"/>
      <c r="Z359" s="1"/>
      <c r="AA359" s="1"/>
      <c r="AB359" s="190"/>
    </row>
    <row r="360" spans="1:28">
      <c r="A360" s="602"/>
      <c r="B360" s="222"/>
      <c r="C360" s="222"/>
      <c r="D360" s="222"/>
      <c r="E360" s="222"/>
      <c r="F360" s="222"/>
      <c r="G360" s="178" t="s">
        <v>98</v>
      </c>
      <c r="H360" s="179"/>
      <c r="I360" s="180" t="s">
        <v>99</v>
      </c>
      <c r="J360" s="179"/>
      <c r="K360" s="180" t="s">
        <v>245</v>
      </c>
      <c r="L360" s="179"/>
      <c r="M360" s="310"/>
      <c r="N360" s="310"/>
      <c r="O360" s="310"/>
      <c r="P360" s="310"/>
      <c r="Q360" s="310"/>
      <c r="R360" s="310"/>
      <c r="S360" s="1"/>
      <c r="T360" s="1"/>
      <c r="U360" s="1"/>
      <c r="V360" s="1"/>
      <c r="W360" s="1"/>
      <c r="X360" s="1"/>
      <c r="Y360" s="1"/>
      <c r="Z360" s="1"/>
      <c r="AA360" s="1"/>
      <c r="AB360" s="190"/>
    </row>
    <row r="361" spans="1:28">
      <c r="A361" s="602"/>
      <c r="B361" s="229" t="s">
        <v>6</v>
      </c>
      <c r="C361" s="229" t="s">
        <v>3</v>
      </c>
      <c r="D361" s="185" t="s">
        <v>4</v>
      </c>
      <c r="E361" s="229" t="s">
        <v>7</v>
      </c>
      <c r="F361" s="185" t="s">
        <v>49</v>
      </c>
      <c r="G361" s="186" t="s">
        <v>35</v>
      </c>
      <c r="H361" s="186" t="s">
        <v>36</v>
      </c>
      <c r="I361" s="186" t="s">
        <v>35</v>
      </c>
      <c r="J361" s="186" t="s">
        <v>36</v>
      </c>
      <c r="K361" s="186" t="s">
        <v>35</v>
      </c>
      <c r="L361" s="186" t="s">
        <v>36</v>
      </c>
      <c r="M361" s="310"/>
      <c r="N361" s="310"/>
      <c r="O361" s="310"/>
      <c r="P361" s="310"/>
      <c r="Q361" s="310"/>
      <c r="R361" s="310"/>
      <c r="S361" s="1"/>
      <c r="T361" s="1"/>
      <c r="U361" s="1"/>
      <c r="V361" s="1"/>
      <c r="W361" s="1"/>
      <c r="X361" s="1"/>
      <c r="Y361" s="1"/>
      <c r="Z361" s="1"/>
      <c r="AA361" s="1"/>
      <c r="AB361" s="190"/>
    </row>
    <row r="362" spans="1:28">
      <c r="A362" s="602"/>
      <c r="B362" s="315"/>
      <c r="C362" s="315"/>
      <c r="D362" s="317"/>
      <c r="E362" s="320" t="s">
        <v>86</v>
      </c>
      <c r="F362" s="321" t="s">
        <v>304</v>
      </c>
      <c r="G362" s="315"/>
      <c r="H362" s="315"/>
      <c r="I362" s="315"/>
      <c r="J362" s="315"/>
      <c r="K362" s="315"/>
      <c r="L362" s="315"/>
      <c r="M362" s="310"/>
      <c r="N362" s="310"/>
      <c r="O362" s="310"/>
      <c r="P362" s="310"/>
      <c r="Q362" s="310"/>
      <c r="R362" s="310"/>
      <c r="S362" s="1"/>
      <c r="T362" s="1"/>
      <c r="U362" s="1"/>
      <c r="V362" s="1"/>
      <c r="W362" s="1"/>
      <c r="X362" s="1"/>
      <c r="Y362" s="1"/>
      <c r="Z362" s="1"/>
      <c r="AA362" s="1"/>
      <c r="AB362" s="190"/>
    </row>
    <row r="363" spans="1:28">
      <c r="A363" s="602"/>
      <c r="B363" s="230" t="s">
        <v>18</v>
      </c>
      <c r="C363" s="230" t="s">
        <v>37</v>
      </c>
      <c r="D363" s="268" t="s">
        <v>38</v>
      </c>
      <c r="E363" s="207" t="s">
        <v>39</v>
      </c>
      <c r="F363" s="322" t="s">
        <v>291</v>
      </c>
      <c r="G363" s="189">
        <v>10.29</v>
      </c>
      <c r="H363" s="189">
        <v>10.27</v>
      </c>
      <c r="I363" s="189">
        <v>10.29</v>
      </c>
      <c r="J363" s="189">
        <v>10.27</v>
      </c>
      <c r="K363" s="189">
        <v>10.76</v>
      </c>
      <c r="L363" s="189">
        <v>10.98</v>
      </c>
      <c r="M363" s="310"/>
      <c r="N363" s="310"/>
      <c r="O363" s="310"/>
      <c r="P363" s="310"/>
      <c r="Q363" s="310"/>
      <c r="R363" s="310"/>
      <c r="S363" s="1"/>
      <c r="T363" s="1"/>
      <c r="U363" s="1"/>
      <c r="V363" s="1"/>
      <c r="W363" s="1"/>
      <c r="X363" s="1"/>
      <c r="Y363" s="1"/>
      <c r="Z363" s="1"/>
      <c r="AA363" s="1"/>
      <c r="AB363" s="190"/>
    </row>
    <row r="364" spans="1:28">
      <c r="A364" s="602"/>
      <c r="B364" s="231"/>
      <c r="C364" s="231"/>
      <c r="D364" s="268" t="s">
        <v>41</v>
      </c>
      <c r="E364" s="207" t="s">
        <v>42</v>
      </c>
      <c r="F364" s="322" t="s">
        <v>291</v>
      </c>
      <c r="G364" s="189">
        <v>10.29</v>
      </c>
      <c r="H364" s="189">
        <v>10.27</v>
      </c>
      <c r="I364" s="189">
        <v>10.29</v>
      </c>
      <c r="J364" s="189">
        <v>10.27</v>
      </c>
      <c r="K364" s="189">
        <v>10.76</v>
      </c>
      <c r="L364" s="189">
        <v>10.98</v>
      </c>
      <c r="M364" s="310"/>
      <c r="N364" s="310"/>
      <c r="O364" s="310"/>
      <c r="P364" s="310"/>
      <c r="Q364" s="310"/>
      <c r="R364" s="310"/>
      <c r="S364" s="1"/>
      <c r="T364" s="1"/>
      <c r="U364" s="1"/>
      <c r="V364" s="1"/>
      <c r="W364" s="1"/>
      <c r="X364" s="1"/>
      <c r="Y364" s="1"/>
      <c r="Z364" s="1"/>
      <c r="AA364" s="1"/>
      <c r="AB364" s="190"/>
    </row>
    <row r="365" spans="1:28">
      <c r="A365" s="602"/>
      <c r="B365" s="231"/>
      <c r="C365" s="231"/>
      <c r="D365" s="268" t="s">
        <v>43</v>
      </c>
      <c r="E365" s="207" t="s">
        <v>44</v>
      </c>
      <c r="F365" s="322" t="s">
        <v>291</v>
      </c>
      <c r="G365" s="189">
        <v>10.29</v>
      </c>
      <c r="H365" s="189">
        <v>10.27</v>
      </c>
      <c r="I365" s="189">
        <v>10.29</v>
      </c>
      <c r="J365" s="189">
        <v>10.27</v>
      </c>
      <c r="K365" s="189">
        <v>10.76</v>
      </c>
      <c r="L365" s="189">
        <v>10.98</v>
      </c>
      <c r="M365" s="310"/>
      <c r="N365" s="310"/>
      <c r="O365" s="310"/>
      <c r="P365" s="310"/>
      <c r="Q365" s="310"/>
      <c r="R365" s="310"/>
      <c r="S365" s="1"/>
      <c r="T365" s="1"/>
      <c r="U365" s="1"/>
      <c r="V365" s="1"/>
      <c r="W365" s="1"/>
      <c r="X365" s="1"/>
      <c r="Y365" s="1"/>
      <c r="Z365" s="1"/>
      <c r="AA365" s="1"/>
      <c r="AB365" s="190"/>
    </row>
    <row r="366" spans="1:28">
      <c r="A366" s="602"/>
      <c r="B366" s="231"/>
      <c r="C366" s="231"/>
      <c r="D366" s="269" t="s">
        <v>45</v>
      </c>
      <c r="E366" s="207" t="s">
        <v>46</v>
      </c>
      <c r="F366" s="322" t="s">
        <v>291</v>
      </c>
      <c r="G366" s="189">
        <v>10.29</v>
      </c>
      <c r="H366" s="189">
        <v>10.27</v>
      </c>
      <c r="I366" s="189">
        <v>10.29</v>
      </c>
      <c r="J366" s="189">
        <v>10.27</v>
      </c>
      <c r="K366" s="189">
        <v>10.76</v>
      </c>
      <c r="L366" s="189">
        <v>10.98</v>
      </c>
      <c r="M366" s="310"/>
      <c r="N366" s="310"/>
      <c r="O366" s="310"/>
      <c r="P366" s="310"/>
      <c r="Q366" s="310"/>
      <c r="R366" s="310"/>
      <c r="S366" s="1"/>
      <c r="T366" s="1"/>
      <c r="U366" s="1"/>
      <c r="V366" s="1"/>
      <c r="W366" s="1"/>
      <c r="X366" s="1"/>
      <c r="Y366" s="1"/>
      <c r="Z366" s="1"/>
      <c r="AA366" s="1"/>
      <c r="AB366" s="190"/>
    </row>
    <row r="367" spans="1:28">
      <c r="A367" s="602"/>
      <c r="B367" s="315"/>
      <c r="C367" s="315"/>
      <c r="D367" s="267" t="s">
        <v>177</v>
      </c>
      <c r="E367" s="107" t="s">
        <v>176</v>
      </c>
      <c r="F367" s="322" t="s">
        <v>291</v>
      </c>
      <c r="G367" s="189">
        <v>10.76</v>
      </c>
      <c r="H367" s="189">
        <v>10.98</v>
      </c>
      <c r="I367" s="189">
        <v>10.76</v>
      </c>
      <c r="J367" s="189">
        <v>10.98</v>
      </c>
      <c r="K367" s="189">
        <v>11.47</v>
      </c>
      <c r="L367" s="189">
        <v>11.49</v>
      </c>
      <c r="M367" s="310"/>
      <c r="N367" s="310"/>
      <c r="O367" s="310"/>
      <c r="P367" s="310"/>
      <c r="Q367" s="310"/>
      <c r="R367" s="310"/>
      <c r="S367" s="1"/>
      <c r="T367" s="1"/>
      <c r="U367" s="1"/>
      <c r="V367" s="1"/>
      <c r="W367" s="1"/>
      <c r="X367" s="1"/>
      <c r="Y367" s="1"/>
      <c r="Z367" s="1"/>
      <c r="AA367" s="1"/>
      <c r="AB367" s="190"/>
    </row>
    <row r="368" spans="1:28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1"/>
      <c r="T368" s="1"/>
      <c r="U368" s="1"/>
      <c r="V368" s="1"/>
      <c r="W368" s="1"/>
      <c r="X368" s="1"/>
      <c r="Y368" s="1"/>
      <c r="Z368" s="1"/>
      <c r="AA368" s="1"/>
      <c r="AB368" s="190"/>
    </row>
    <row r="369" spans="2:28"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10"/>
      <c r="R369" s="310"/>
      <c r="S369" s="1"/>
      <c r="T369" s="1"/>
      <c r="U369" s="1"/>
      <c r="V369" s="1"/>
      <c r="W369" s="1"/>
      <c r="X369" s="1"/>
      <c r="Y369" s="1"/>
      <c r="Z369" s="1"/>
      <c r="AA369" s="1"/>
      <c r="AB369" s="190"/>
    </row>
    <row r="370" spans="2:28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1"/>
      <c r="T370" s="1"/>
      <c r="U370" s="1"/>
      <c r="V370" s="1"/>
      <c r="W370" s="1"/>
      <c r="X370" s="1"/>
      <c r="Y370" s="1"/>
      <c r="Z370" s="1"/>
      <c r="AA370" s="1"/>
      <c r="AB370" s="190"/>
    </row>
    <row r="371" spans="2:28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1"/>
      <c r="T371" s="1"/>
      <c r="U371" s="1"/>
      <c r="V371" s="1"/>
      <c r="W371" s="1"/>
      <c r="X371" s="1"/>
      <c r="Y371" s="1"/>
      <c r="Z371" s="1"/>
      <c r="AA371" s="1"/>
      <c r="AB371" s="190"/>
    </row>
    <row r="372" spans="2:28" ht="15.75">
      <c r="B372" s="323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1"/>
      <c r="T372" s="1"/>
      <c r="U372" s="1"/>
      <c r="V372" s="1"/>
      <c r="W372" s="1"/>
      <c r="X372" s="1"/>
      <c r="Y372" s="1"/>
      <c r="Z372" s="1"/>
      <c r="AA372" s="1"/>
      <c r="AB372" s="190"/>
    </row>
  </sheetData>
  <mergeCells count="16"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  <mergeCell ref="G301:H301"/>
    <mergeCell ref="I301:J301"/>
    <mergeCell ref="K301:L301"/>
    <mergeCell ref="G335:H335"/>
    <mergeCell ref="I335:J335"/>
    <mergeCell ref="K335:L3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9"/>
  <sheetViews>
    <sheetView zoomScale="90" zoomScaleNormal="90" workbookViewId="0">
      <selection activeCell="E1" sqref="E1"/>
    </sheetView>
  </sheetViews>
  <sheetFormatPr baseColWidth="10" defaultRowHeight="12.75"/>
  <cols>
    <col min="2" max="2" width="45.85546875" customWidth="1"/>
    <col min="4" max="4" width="44.7109375" bestFit="1" customWidth="1"/>
  </cols>
  <sheetData>
    <row r="2" spans="1:18" ht="18.75">
      <c r="B2" s="501" t="s">
        <v>461</v>
      </c>
      <c r="Q2" s="1" t="s">
        <v>429</v>
      </c>
    </row>
    <row r="3" spans="1:18" ht="18.75">
      <c r="B3" s="1020" t="s">
        <v>317</v>
      </c>
      <c r="C3" s="1020"/>
      <c r="D3" s="1020"/>
      <c r="E3" s="1020"/>
      <c r="F3" s="1020"/>
      <c r="G3" s="1020"/>
      <c r="H3" s="1020"/>
      <c r="I3" s="190"/>
      <c r="J3" s="190"/>
      <c r="K3" s="190"/>
      <c r="L3" s="190"/>
      <c r="M3" s="190"/>
    </row>
    <row r="4" spans="1:18">
      <c r="B4" s="326"/>
      <c r="C4" s="326"/>
      <c r="D4" s="326"/>
      <c r="E4" s="238"/>
      <c r="F4" s="238"/>
      <c r="G4" s="238"/>
      <c r="H4" s="238"/>
      <c r="I4" s="238"/>
      <c r="J4" s="238"/>
      <c r="K4" s="190"/>
      <c r="L4" s="190"/>
      <c r="M4" s="190"/>
    </row>
    <row r="5" spans="1:18">
      <c r="B5" s="327"/>
      <c r="C5" s="328"/>
      <c r="D5" s="329" t="s">
        <v>50</v>
      </c>
      <c r="E5" s="330" t="s">
        <v>318</v>
      </c>
      <c r="F5" s="330"/>
      <c r="G5" s="331"/>
      <c r="H5" s="332"/>
      <c r="I5" s="238"/>
      <c r="J5" s="238"/>
      <c r="K5" s="190"/>
      <c r="L5" s="190"/>
      <c r="M5" s="190"/>
    </row>
    <row r="6" spans="1:18" ht="22.5">
      <c r="B6" s="333" t="s">
        <v>130</v>
      </c>
      <c r="C6" s="334" t="s">
        <v>3</v>
      </c>
      <c r="D6" s="334" t="s">
        <v>319</v>
      </c>
      <c r="E6" s="335" t="s">
        <v>248</v>
      </c>
      <c r="F6" s="335" t="s">
        <v>260</v>
      </c>
      <c r="G6" s="335" t="s">
        <v>447</v>
      </c>
      <c r="H6" s="335" t="s">
        <v>251</v>
      </c>
      <c r="I6" s="238"/>
      <c r="J6" s="238"/>
      <c r="K6" s="190"/>
      <c r="L6" s="190"/>
      <c r="M6" s="190"/>
    </row>
    <row r="7" spans="1:18">
      <c r="A7" s="531"/>
      <c r="B7" s="336"/>
      <c r="C7" s="337" t="s">
        <v>320</v>
      </c>
      <c r="D7" s="338" t="s">
        <v>321</v>
      </c>
      <c r="E7" s="947">
        <v>5.82</v>
      </c>
      <c r="F7" s="947">
        <v>4.9400000000000004</v>
      </c>
      <c r="G7" s="947">
        <v>4.9000000000000004</v>
      </c>
      <c r="H7" s="947">
        <v>4.95</v>
      </c>
      <c r="I7" s="238"/>
      <c r="J7" s="529"/>
      <c r="K7" s="529">
        <f>+ROUND(E7,2)</f>
        <v>5.82</v>
      </c>
      <c r="L7" s="529">
        <f t="shared" ref="L7:N7" si="0">+ROUND(F7,2)</f>
        <v>4.9400000000000004</v>
      </c>
      <c r="M7" s="529">
        <f t="shared" si="0"/>
        <v>4.9000000000000004</v>
      </c>
      <c r="N7" s="529">
        <f t="shared" si="0"/>
        <v>4.95</v>
      </c>
      <c r="O7" s="529"/>
      <c r="P7" s="529"/>
      <c r="Q7" s="529"/>
      <c r="R7" s="529"/>
    </row>
    <row r="8" spans="1:18">
      <c r="A8" s="531"/>
      <c r="B8" s="340"/>
      <c r="C8" s="341"/>
      <c r="D8" s="342" t="s">
        <v>322</v>
      </c>
      <c r="E8" s="947">
        <v>7.93</v>
      </c>
      <c r="F8" s="947">
        <v>6.85</v>
      </c>
      <c r="G8" s="947">
        <v>6.79</v>
      </c>
      <c r="H8" s="947">
        <v>6.85</v>
      </c>
      <c r="I8" s="238"/>
      <c r="J8" s="529"/>
      <c r="K8" s="529">
        <f t="shared" ref="K8:K48" si="1">+ROUND(E8,2)</f>
        <v>7.93</v>
      </c>
      <c r="L8" s="529">
        <f t="shared" ref="L8:L38" si="2">+ROUND(F8,2)</f>
        <v>6.85</v>
      </c>
      <c r="M8" s="529">
        <f t="shared" ref="M8:M37" si="3">+ROUND(G8,2)</f>
        <v>6.79</v>
      </c>
      <c r="N8" s="529">
        <f t="shared" ref="N8:N37" si="4">+ROUND(H8,2)</f>
        <v>6.85</v>
      </c>
      <c r="O8" s="529"/>
      <c r="P8" s="529"/>
      <c r="Q8" s="529"/>
      <c r="R8" s="529"/>
    </row>
    <row r="9" spans="1:18">
      <c r="A9" s="531"/>
      <c r="B9" s="340" t="s">
        <v>323</v>
      </c>
      <c r="C9" s="341"/>
      <c r="D9" s="342" t="s">
        <v>324</v>
      </c>
      <c r="E9" s="947">
        <v>8.5299999999999994</v>
      </c>
      <c r="F9" s="947">
        <v>7.42</v>
      </c>
      <c r="G9" s="947">
        <v>7.36</v>
      </c>
      <c r="H9" s="947">
        <v>7.4</v>
      </c>
      <c r="I9" s="238"/>
      <c r="J9" s="529"/>
      <c r="K9" s="529">
        <f t="shared" si="1"/>
        <v>8.5299999999999994</v>
      </c>
      <c r="L9" s="529">
        <f t="shared" si="2"/>
        <v>7.42</v>
      </c>
      <c r="M9" s="529">
        <f t="shared" si="3"/>
        <v>7.36</v>
      </c>
      <c r="N9" s="529">
        <f t="shared" si="4"/>
        <v>7.4</v>
      </c>
      <c r="O9" s="529"/>
      <c r="P9" s="529"/>
      <c r="Q9" s="529"/>
      <c r="R9" s="529"/>
    </row>
    <row r="10" spans="1:18">
      <c r="A10" s="531"/>
      <c r="B10" s="340" t="s">
        <v>325</v>
      </c>
      <c r="C10" s="341"/>
      <c r="D10" s="342" t="s">
        <v>326</v>
      </c>
      <c r="E10" s="947">
        <v>21.67</v>
      </c>
      <c r="F10" s="947">
        <v>21.82</v>
      </c>
      <c r="G10" s="947">
        <v>21.8</v>
      </c>
      <c r="H10" s="947">
        <v>21.38</v>
      </c>
      <c r="I10" s="238"/>
      <c r="J10" s="529"/>
      <c r="K10" s="529">
        <f t="shared" si="1"/>
        <v>21.67</v>
      </c>
      <c r="L10" s="529">
        <f t="shared" si="2"/>
        <v>21.82</v>
      </c>
      <c r="M10" s="529">
        <f t="shared" si="3"/>
        <v>21.8</v>
      </c>
      <c r="N10" s="529">
        <f t="shared" si="4"/>
        <v>21.38</v>
      </c>
      <c r="O10" s="529"/>
      <c r="P10" s="529"/>
      <c r="Q10" s="529"/>
      <c r="R10" s="529"/>
    </row>
    <row r="11" spans="1:18">
      <c r="A11" s="531"/>
      <c r="B11" s="340" t="s">
        <v>448</v>
      </c>
      <c r="C11" s="343" t="s">
        <v>328</v>
      </c>
      <c r="D11" s="342" t="s">
        <v>321</v>
      </c>
      <c r="E11" s="948">
        <v>7.02</v>
      </c>
      <c r="F11" s="948">
        <v>6.07</v>
      </c>
      <c r="G11" s="948">
        <v>6.02</v>
      </c>
      <c r="H11" s="948">
        <v>5.98</v>
      </c>
      <c r="I11" s="238"/>
      <c r="J11" s="529"/>
      <c r="K11" s="529">
        <f t="shared" si="1"/>
        <v>7.02</v>
      </c>
      <c r="L11" s="529">
        <f t="shared" si="2"/>
        <v>6.07</v>
      </c>
      <c r="M11" s="529">
        <f t="shared" si="3"/>
        <v>6.02</v>
      </c>
      <c r="N11" s="529">
        <f t="shared" si="4"/>
        <v>5.98</v>
      </c>
      <c r="O11" s="529"/>
      <c r="P11" s="529"/>
      <c r="Q11" s="529"/>
      <c r="R11" s="529"/>
    </row>
    <row r="12" spans="1:18">
      <c r="A12" s="531"/>
      <c r="B12" s="344"/>
      <c r="C12" s="341"/>
      <c r="D12" s="342" t="s">
        <v>322</v>
      </c>
      <c r="E12" s="948">
        <v>9.09</v>
      </c>
      <c r="F12" s="948">
        <v>7.75</v>
      </c>
      <c r="G12" s="948">
        <v>7.68</v>
      </c>
      <c r="H12" s="948">
        <v>7.8</v>
      </c>
      <c r="I12" s="238"/>
      <c r="J12" s="529"/>
      <c r="K12" s="529">
        <f t="shared" si="1"/>
        <v>9.09</v>
      </c>
      <c r="L12" s="529">
        <f t="shared" si="2"/>
        <v>7.75</v>
      </c>
      <c r="M12" s="529">
        <f t="shared" si="3"/>
        <v>7.68</v>
      </c>
      <c r="N12" s="529">
        <f t="shared" si="4"/>
        <v>7.8</v>
      </c>
      <c r="O12" s="529"/>
      <c r="P12" s="529"/>
      <c r="Q12" s="529"/>
      <c r="R12" s="529"/>
    </row>
    <row r="13" spans="1:18">
      <c r="A13" s="531"/>
      <c r="B13" s="340"/>
      <c r="C13" s="341"/>
      <c r="D13" s="342" t="s">
        <v>324</v>
      </c>
      <c r="E13" s="948">
        <v>9.77</v>
      </c>
      <c r="F13" s="948">
        <v>8.52</v>
      </c>
      <c r="G13" s="948">
        <v>8.4499999999999993</v>
      </c>
      <c r="H13" s="948">
        <v>8.43</v>
      </c>
      <c r="I13" s="238"/>
      <c r="J13" s="529"/>
      <c r="K13" s="529">
        <f t="shared" si="1"/>
        <v>9.77</v>
      </c>
      <c r="L13" s="529">
        <f t="shared" si="2"/>
        <v>8.52</v>
      </c>
      <c r="M13" s="529">
        <f t="shared" si="3"/>
        <v>8.4499999999999993</v>
      </c>
      <c r="N13" s="529">
        <f t="shared" si="4"/>
        <v>8.43</v>
      </c>
      <c r="O13" s="529"/>
      <c r="P13" s="529"/>
      <c r="Q13" s="529"/>
      <c r="R13" s="529"/>
    </row>
    <row r="14" spans="1:18">
      <c r="A14" s="531"/>
      <c r="B14" s="345"/>
      <c r="C14" s="346"/>
      <c r="D14" s="347" t="s">
        <v>326</v>
      </c>
      <c r="E14" s="948">
        <v>26.44</v>
      </c>
      <c r="F14" s="948">
        <v>26.58</v>
      </c>
      <c r="G14" s="948">
        <v>26.57</v>
      </c>
      <c r="H14" s="948">
        <v>26.31</v>
      </c>
      <c r="I14" s="238"/>
      <c r="J14" s="529"/>
      <c r="K14" s="529">
        <f t="shared" si="1"/>
        <v>26.44</v>
      </c>
      <c r="L14" s="529">
        <f t="shared" si="2"/>
        <v>26.58</v>
      </c>
      <c r="M14" s="529">
        <f t="shared" si="3"/>
        <v>26.57</v>
      </c>
      <c r="N14" s="529">
        <f t="shared" si="4"/>
        <v>26.31</v>
      </c>
      <c r="O14" s="529"/>
      <c r="P14" s="529"/>
      <c r="Q14" s="529"/>
      <c r="R14" s="529"/>
    </row>
    <row r="15" spans="1:18">
      <c r="B15" s="238"/>
      <c r="C15" s="238"/>
      <c r="D15" s="238"/>
      <c r="E15" s="238"/>
      <c r="F15" s="238"/>
      <c r="G15" s="238"/>
      <c r="H15" s="238"/>
      <c r="I15" s="238"/>
      <c r="J15" s="238"/>
      <c r="K15" s="529">
        <f t="shared" si="1"/>
        <v>0</v>
      </c>
      <c r="L15" s="529">
        <f t="shared" si="2"/>
        <v>0</v>
      </c>
      <c r="M15" s="529">
        <f t="shared" si="3"/>
        <v>0</v>
      </c>
      <c r="N15" s="529">
        <f t="shared" si="4"/>
        <v>0</v>
      </c>
    </row>
    <row r="16" spans="1:18">
      <c r="A16" s="531"/>
      <c r="B16" s="348"/>
      <c r="C16" s="349"/>
      <c r="D16" s="349" t="s">
        <v>50</v>
      </c>
      <c r="E16" s="350" t="s">
        <v>318</v>
      </c>
      <c r="F16" s="351"/>
      <c r="G16" s="351"/>
      <c r="H16" s="352"/>
      <c r="I16" s="238"/>
      <c r="J16" s="238"/>
      <c r="K16" s="529" t="e">
        <f t="shared" si="1"/>
        <v>#VALUE!</v>
      </c>
      <c r="L16" s="529">
        <f t="shared" si="2"/>
        <v>0</v>
      </c>
      <c r="M16" s="529">
        <f t="shared" si="3"/>
        <v>0</v>
      </c>
      <c r="N16" s="529">
        <f t="shared" si="4"/>
        <v>0</v>
      </c>
    </row>
    <row r="17" spans="1:14" ht="25.5" customHeight="1">
      <c r="A17" s="531"/>
      <c r="B17" s="353" t="s">
        <v>130</v>
      </c>
      <c r="C17" s="353" t="s">
        <v>3</v>
      </c>
      <c r="D17" s="353" t="s">
        <v>319</v>
      </c>
      <c r="E17" s="354" t="s">
        <v>252</v>
      </c>
      <c r="F17" s="354" t="s">
        <v>263</v>
      </c>
      <c r="G17" s="354" t="s">
        <v>254</v>
      </c>
      <c r="H17" s="354" t="s">
        <v>265</v>
      </c>
      <c r="I17" s="238"/>
      <c r="J17" s="238"/>
      <c r="K17" s="529" t="e">
        <f t="shared" si="1"/>
        <v>#VALUE!</v>
      </c>
      <c r="L17" s="529" t="e">
        <f t="shared" si="2"/>
        <v>#VALUE!</v>
      </c>
      <c r="M17" s="529" t="e">
        <f t="shared" si="3"/>
        <v>#VALUE!</v>
      </c>
      <c r="N17" s="529" t="e">
        <f t="shared" si="4"/>
        <v>#VALUE!</v>
      </c>
    </row>
    <row r="18" spans="1:14">
      <c r="A18" s="531"/>
      <c r="B18" s="355"/>
      <c r="C18" s="356" t="s">
        <v>320</v>
      </c>
      <c r="D18" s="357" t="s">
        <v>321</v>
      </c>
      <c r="E18" s="948">
        <v>5.99</v>
      </c>
      <c r="F18" s="948">
        <v>6.09</v>
      </c>
      <c r="G18" s="948">
        <v>6.27</v>
      </c>
      <c r="H18" s="948">
        <v>5.73</v>
      </c>
      <c r="I18" s="238"/>
      <c r="J18" s="339"/>
      <c r="K18" s="529">
        <f t="shared" si="1"/>
        <v>5.99</v>
      </c>
      <c r="L18" s="529">
        <f t="shared" si="2"/>
        <v>6.09</v>
      </c>
      <c r="M18" s="529">
        <f t="shared" si="3"/>
        <v>6.27</v>
      </c>
      <c r="N18" s="529">
        <f t="shared" si="4"/>
        <v>5.73</v>
      </c>
    </row>
    <row r="19" spans="1:14">
      <c r="A19" s="531"/>
      <c r="B19" s="340"/>
      <c r="C19" s="341"/>
      <c r="D19" s="357" t="s">
        <v>322</v>
      </c>
      <c r="E19" s="948">
        <v>8.01</v>
      </c>
      <c r="F19" s="948">
        <v>8.27</v>
      </c>
      <c r="G19" s="948">
        <v>8.5</v>
      </c>
      <c r="H19" s="948">
        <v>7.67</v>
      </c>
      <c r="I19" s="238"/>
      <c r="J19" s="339"/>
      <c r="K19" s="529">
        <f t="shared" si="1"/>
        <v>8.01</v>
      </c>
      <c r="L19" s="529">
        <f t="shared" si="2"/>
        <v>8.27</v>
      </c>
      <c r="M19" s="529">
        <f t="shared" si="3"/>
        <v>8.5</v>
      </c>
      <c r="N19" s="529">
        <f t="shared" si="4"/>
        <v>7.67</v>
      </c>
    </row>
    <row r="20" spans="1:14">
      <c r="A20" s="531"/>
      <c r="B20" s="340" t="s">
        <v>323</v>
      </c>
      <c r="C20" s="341"/>
      <c r="D20" s="357" t="s">
        <v>324</v>
      </c>
      <c r="E20" s="948">
        <v>8.64</v>
      </c>
      <c r="F20" s="948">
        <v>8.89</v>
      </c>
      <c r="G20" s="948">
        <v>9.1199999999999992</v>
      </c>
      <c r="H20" s="948">
        <v>8.2899999999999991</v>
      </c>
      <c r="I20" s="238"/>
      <c r="J20" s="339"/>
      <c r="K20" s="529">
        <f t="shared" si="1"/>
        <v>8.64</v>
      </c>
      <c r="L20" s="529">
        <f t="shared" si="2"/>
        <v>8.89</v>
      </c>
      <c r="M20" s="529">
        <f t="shared" si="3"/>
        <v>9.1199999999999992</v>
      </c>
      <c r="N20" s="529">
        <f t="shared" si="4"/>
        <v>8.2899999999999991</v>
      </c>
    </row>
    <row r="21" spans="1:14">
      <c r="A21" s="531"/>
      <c r="B21" s="340" t="s">
        <v>325</v>
      </c>
      <c r="C21" s="341"/>
      <c r="D21" s="357" t="s">
        <v>326</v>
      </c>
      <c r="E21" s="948">
        <v>24.12</v>
      </c>
      <c r="F21" s="948">
        <v>21.76</v>
      </c>
      <c r="G21" s="948">
        <v>21.82</v>
      </c>
      <c r="H21" s="948">
        <v>24.19</v>
      </c>
      <c r="I21" s="238"/>
      <c r="J21" s="339"/>
      <c r="K21" s="529">
        <f t="shared" si="1"/>
        <v>24.12</v>
      </c>
      <c r="L21" s="529">
        <f t="shared" si="2"/>
        <v>21.76</v>
      </c>
      <c r="M21" s="529">
        <f t="shared" si="3"/>
        <v>21.82</v>
      </c>
      <c r="N21" s="529">
        <f t="shared" si="4"/>
        <v>24.19</v>
      </c>
    </row>
    <row r="22" spans="1:14">
      <c r="A22" s="531"/>
      <c r="B22" s="340" t="s">
        <v>448</v>
      </c>
      <c r="C22" s="358" t="s">
        <v>328</v>
      </c>
      <c r="D22" s="357" t="s">
        <v>321</v>
      </c>
      <c r="E22" s="948">
        <v>7.42</v>
      </c>
      <c r="F22" s="948">
        <v>7.35</v>
      </c>
      <c r="G22" s="948">
        <v>7.56</v>
      </c>
      <c r="H22" s="948">
        <v>7.12</v>
      </c>
      <c r="I22" s="238"/>
      <c r="J22" s="339"/>
      <c r="K22" s="529">
        <f t="shared" si="1"/>
        <v>7.42</v>
      </c>
      <c r="L22" s="529">
        <f t="shared" si="2"/>
        <v>7.35</v>
      </c>
      <c r="M22" s="529">
        <f t="shared" si="3"/>
        <v>7.56</v>
      </c>
      <c r="N22" s="529">
        <f t="shared" si="4"/>
        <v>7.12</v>
      </c>
    </row>
    <row r="23" spans="1:14">
      <c r="A23" s="531"/>
      <c r="B23" s="340"/>
      <c r="C23" s="341"/>
      <c r="D23" s="357" t="s">
        <v>322</v>
      </c>
      <c r="E23" s="948">
        <v>9.27</v>
      </c>
      <c r="F23" s="948">
        <v>9.5</v>
      </c>
      <c r="G23" s="948">
        <v>9.77</v>
      </c>
      <c r="H23" s="948">
        <v>8.8699999999999992</v>
      </c>
      <c r="I23" s="238"/>
      <c r="J23" s="339"/>
      <c r="K23" s="529">
        <f t="shared" si="1"/>
        <v>9.27</v>
      </c>
      <c r="L23" s="529">
        <f t="shared" si="2"/>
        <v>9.5</v>
      </c>
      <c r="M23" s="529">
        <f t="shared" si="3"/>
        <v>9.77</v>
      </c>
      <c r="N23" s="529">
        <f t="shared" si="4"/>
        <v>8.8699999999999992</v>
      </c>
    </row>
    <row r="24" spans="1:14">
      <c r="A24" s="531"/>
      <c r="B24" s="340"/>
      <c r="C24" s="341"/>
      <c r="D24" s="357" t="s">
        <v>324</v>
      </c>
      <c r="E24" s="948">
        <v>10.1</v>
      </c>
      <c r="F24" s="948">
        <v>10.199999999999999</v>
      </c>
      <c r="G24" s="948">
        <v>10.48</v>
      </c>
      <c r="H24" s="948">
        <v>9.6999999999999993</v>
      </c>
      <c r="I24" s="238"/>
      <c r="J24" s="339"/>
      <c r="K24" s="529">
        <f t="shared" si="1"/>
        <v>10.1</v>
      </c>
      <c r="L24" s="529">
        <f t="shared" si="2"/>
        <v>10.199999999999999</v>
      </c>
      <c r="M24" s="529">
        <f t="shared" si="3"/>
        <v>10.48</v>
      </c>
      <c r="N24" s="529">
        <f t="shared" si="4"/>
        <v>9.6999999999999993</v>
      </c>
    </row>
    <row r="25" spans="1:14">
      <c r="A25" s="531"/>
      <c r="B25" s="345"/>
      <c r="C25" s="346"/>
      <c r="D25" s="359" t="s">
        <v>326</v>
      </c>
      <c r="E25" s="948">
        <v>30.02</v>
      </c>
      <c r="F25" s="948">
        <v>26.48</v>
      </c>
      <c r="G25" s="948">
        <v>26.51</v>
      </c>
      <c r="H25" s="948">
        <v>30.19</v>
      </c>
      <c r="I25" s="238"/>
      <c r="J25" s="339"/>
      <c r="K25" s="529">
        <f t="shared" si="1"/>
        <v>30.02</v>
      </c>
      <c r="L25" s="529">
        <f t="shared" si="2"/>
        <v>26.48</v>
      </c>
      <c r="M25" s="529">
        <f t="shared" si="3"/>
        <v>26.51</v>
      </c>
      <c r="N25" s="529">
        <f t="shared" si="4"/>
        <v>30.19</v>
      </c>
    </row>
    <row r="26" spans="1:14">
      <c r="B26" s="238"/>
      <c r="C26" s="238"/>
      <c r="D26" s="238"/>
      <c r="E26" s="238"/>
      <c r="F26" s="238"/>
      <c r="G26" s="238"/>
      <c r="H26" s="238"/>
      <c r="I26" s="238"/>
      <c r="J26" s="238"/>
      <c r="K26" s="529">
        <f t="shared" si="1"/>
        <v>0</v>
      </c>
      <c r="L26" s="529">
        <f t="shared" si="2"/>
        <v>0</v>
      </c>
      <c r="M26" s="529">
        <f t="shared" si="3"/>
        <v>0</v>
      </c>
      <c r="N26" s="529">
        <f t="shared" si="4"/>
        <v>0</v>
      </c>
    </row>
    <row r="27" spans="1:14">
      <c r="A27" s="531"/>
      <c r="B27" s="348"/>
      <c r="C27" s="349"/>
      <c r="D27" s="360" t="s">
        <v>50</v>
      </c>
      <c r="E27" s="350" t="s">
        <v>318</v>
      </c>
      <c r="F27" s="351"/>
      <c r="G27" s="351"/>
      <c r="H27" s="352"/>
      <c r="I27" s="238"/>
      <c r="J27" s="238"/>
      <c r="K27" s="529" t="e">
        <f t="shared" si="1"/>
        <v>#VALUE!</v>
      </c>
      <c r="L27" s="529">
        <f t="shared" si="2"/>
        <v>0</v>
      </c>
      <c r="M27" s="529">
        <f t="shared" si="3"/>
        <v>0</v>
      </c>
      <c r="N27" s="529">
        <f t="shared" si="4"/>
        <v>0</v>
      </c>
    </row>
    <row r="28" spans="1:14" ht="22.5">
      <c r="A28" s="531"/>
      <c r="B28" s="353" t="s">
        <v>130</v>
      </c>
      <c r="C28" s="353" t="s">
        <v>3</v>
      </c>
      <c r="D28" s="353" t="s">
        <v>319</v>
      </c>
      <c r="E28" s="354" t="s">
        <v>255</v>
      </c>
      <c r="F28" s="354" t="s">
        <v>266</v>
      </c>
      <c r="G28" s="354" t="s">
        <v>256</v>
      </c>
      <c r="H28" s="354" t="s">
        <v>257</v>
      </c>
      <c r="I28" s="238"/>
      <c r="J28" s="238"/>
      <c r="K28" s="529" t="e">
        <f t="shared" si="1"/>
        <v>#VALUE!</v>
      </c>
      <c r="L28" s="529" t="e">
        <f t="shared" si="2"/>
        <v>#VALUE!</v>
      </c>
      <c r="M28" s="529" t="e">
        <f t="shared" si="3"/>
        <v>#VALUE!</v>
      </c>
      <c r="N28" s="529" t="e">
        <f t="shared" si="4"/>
        <v>#VALUE!</v>
      </c>
    </row>
    <row r="29" spans="1:14">
      <c r="A29" s="531"/>
      <c r="B29" s="355"/>
      <c r="C29" s="356" t="s">
        <v>320</v>
      </c>
      <c r="D29" s="357" t="s">
        <v>321</v>
      </c>
      <c r="E29" s="948">
        <v>6.79</v>
      </c>
      <c r="F29" s="948">
        <v>5.42</v>
      </c>
      <c r="G29" s="948">
        <v>5.1100000000000003</v>
      </c>
      <c r="H29" s="948">
        <v>4.8099999999999996</v>
      </c>
      <c r="I29" s="238"/>
      <c r="J29" s="339"/>
      <c r="K29" s="529">
        <f t="shared" si="1"/>
        <v>6.79</v>
      </c>
      <c r="L29" s="529">
        <f t="shared" si="2"/>
        <v>5.42</v>
      </c>
      <c r="M29" s="529">
        <f t="shared" si="3"/>
        <v>5.1100000000000003</v>
      </c>
      <c r="N29" s="529">
        <f t="shared" si="4"/>
        <v>4.8099999999999996</v>
      </c>
    </row>
    <row r="30" spans="1:14">
      <c r="A30" s="531"/>
      <c r="B30" s="340"/>
      <c r="C30" s="341"/>
      <c r="D30" s="357" t="s">
        <v>322</v>
      </c>
      <c r="E30" s="948">
        <v>9.16</v>
      </c>
      <c r="F30" s="948">
        <v>7.43</v>
      </c>
      <c r="G30" s="948">
        <v>7.04</v>
      </c>
      <c r="H30" s="948">
        <v>6.67</v>
      </c>
      <c r="I30" s="238"/>
      <c r="J30" s="339"/>
      <c r="K30" s="529">
        <f t="shared" si="1"/>
        <v>9.16</v>
      </c>
      <c r="L30" s="529">
        <f t="shared" si="2"/>
        <v>7.43</v>
      </c>
      <c r="M30" s="529">
        <f t="shared" si="3"/>
        <v>7.04</v>
      </c>
      <c r="N30" s="529">
        <f t="shared" si="4"/>
        <v>6.67</v>
      </c>
    </row>
    <row r="31" spans="1:14">
      <c r="A31" s="531"/>
      <c r="B31" s="340" t="s">
        <v>323</v>
      </c>
      <c r="C31" s="341"/>
      <c r="D31" s="357" t="s">
        <v>324</v>
      </c>
      <c r="E31" s="948">
        <v>9.81</v>
      </c>
      <c r="F31" s="948">
        <v>8</v>
      </c>
      <c r="G31" s="948">
        <v>7.6</v>
      </c>
      <c r="H31" s="948">
        <v>7.21</v>
      </c>
      <c r="I31" s="238"/>
      <c r="J31" s="339"/>
      <c r="K31" s="529">
        <f t="shared" si="1"/>
        <v>9.81</v>
      </c>
      <c r="L31" s="529">
        <f t="shared" si="2"/>
        <v>8</v>
      </c>
      <c r="M31" s="529">
        <f t="shared" si="3"/>
        <v>7.6</v>
      </c>
      <c r="N31" s="529">
        <f t="shared" si="4"/>
        <v>7.21</v>
      </c>
    </row>
    <row r="32" spans="1:14">
      <c r="A32" s="531"/>
      <c r="B32" s="340" t="s">
        <v>325</v>
      </c>
      <c r="C32" s="341"/>
      <c r="D32" s="357" t="s">
        <v>326</v>
      </c>
      <c r="E32" s="948">
        <v>22</v>
      </c>
      <c r="F32" s="948">
        <v>21.53</v>
      </c>
      <c r="G32" s="948">
        <v>21.43</v>
      </c>
      <c r="H32" s="948">
        <v>21.33</v>
      </c>
      <c r="I32" s="238"/>
      <c r="J32" s="339"/>
      <c r="K32" s="529">
        <f t="shared" si="1"/>
        <v>22</v>
      </c>
      <c r="L32" s="529">
        <f t="shared" si="2"/>
        <v>21.53</v>
      </c>
      <c r="M32" s="529">
        <f t="shared" si="3"/>
        <v>21.43</v>
      </c>
      <c r="N32" s="529">
        <f t="shared" si="4"/>
        <v>21.33</v>
      </c>
    </row>
    <row r="33" spans="1:14">
      <c r="A33" s="531"/>
      <c r="B33" s="340" t="s">
        <v>448</v>
      </c>
      <c r="C33" s="361" t="s">
        <v>328</v>
      </c>
      <c r="D33" s="357" t="s">
        <v>321</v>
      </c>
      <c r="E33" s="948">
        <v>8.19</v>
      </c>
      <c r="F33" s="948">
        <v>6.53</v>
      </c>
      <c r="G33" s="948">
        <v>6.16</v>
      </c>
      <c r="H33" s="948">
        <v>5.81</v>
      </c>
      <c r="I33" s="238"/>
      <c r="J33" s="339"/>
      <c r="K33" s="529">
        <f t="shared" si="1"/>
        <v>8.19</v>
      </c>
      <c r="L33" s="529">
        <f t="shared" si="2"/>
        <v>6.53</v>
      </c>
      <c r="M33" s="529">
        <f t="shared" si="3"/>
        <v>6.16</v>
      </c>
      <c r="N33" s="529">
        <f t="shared" si="4"/>
        <v>5.81</v>
      </c>
    </row>
    <row r="34" spans="1:14">
      <c r="A34" s="531"/>
      <c r="B34" s="340"/>
      <c r="C34" s="341"/>
      <c r="D34" s="357" t="s">
        <v>322</v>
      </c>
      <c r="E34" s="948">
        <v>10.56</v>
      </c>
      <c r="F34" s="948">
        <v>8.49</v>
      </c>
      <c r="G34" s="948">
        <v>8.0299999999999994</v>
      </c>
      <c r="H34" s="948">
        <v>7.59</v>
      </c>
      <c r="I34" s="238"/>
      <c r="J34" s="339"/>
      <c r="K34" s="529">
        <f t="shared" si="1"/>
        <v>10.56</v>
      </c>
      <c r="L34" s="529">
        <f t="shared" si="2"/>
        <v>8.49</v>
      </c>
      <c r="M34" s="529">
        <f t="shared" si="3"/>
        <v>8.0299999999999994</v>
      </c>
      <c r="N34" s="529">
        <f t="shared" si="4"/>
        <v>7.59</v>
      </c>
    </row>
    <row r="35" spans="1:14">
      <c r="A35" s="531"/>
      <c r="B35" s="340"/>
      <c r="C35" s="341"/>
      <c r="D35" s="357" t="s">
        <v>324</v>
      </c>
      <c r="E35" s="948">
        <v>11.3</v>
      </c>
      <c r="F35" s="948">
        <v>9.15</v>
      </c>
      <c r="G35" s="948">
        <v>8.67</v>
      </c>
      <c r="H35" s="948">
        <v>8.2100000000000009</v>
      </c>
      <c r="I35" s="238"/>
      <c r="J35" s="339"/>
      <c r="K35" s="529">
        <f t="shared" si="1"/>
        <v>11.3</v>
      </c>
      <c r="L35" s="529">
        <f t="shared" si="2"/>
        <v>9.15</v>
      </c>
      <c r="M35" s="529">
        <f t="shared" si="3"/>
        <v>8.67</v>
      </c>
      <c r="N35" s="529">
        <f t="shared" si="4"/>
        <v>8.2100000000000009</v>
      </c>
    </row>
    <row r="36" spans="1:14">
      <c r="A36" s="531"/>
      <c r="B36" s="345"/>
      <c r="C36" s="346"/>
      <c r="D36" s="359" t="s">
        <v>326</v>
      </c>
      <c r="E36" s="948">
        <v>26.59</v>
      </c>
      <c r="F36" s="948">
        <v>26.38</v>
      </c>
      <c r="G36" s="948">
        <v>26.34</v>
      </c>
      <c r="H36" s="948">
        <v>26.29</v>
      </c>
      <c r="I36" s="238"/>
      <c r="J36" s="339"/>
      <c r="K36" s="529">
        <f t="shared" si="1"/>
        <v>26.59</v>
      </c>
      <c r="L36" s="529">
        <f t="shared" si="2"/>
        <v>26.38</v>
      </c>
      <c r="M36" s="529">
        <f t="shared" si="3"/>
        <v>26.34</v>
      </c>
      <c r="N36" s="529">
        <f t="shared" si="4"/>
        <v>26.29</v>
      </c>
    </row>
    <row r="37" spans="1:14">
      <c r="B37" s="238"/>
      <c r="C37" s="238"/>
      <c r="D37" s="238"/>
      <c r="E37" s="238"/>
      <c r="F37" s="238"/>
      <c r="G37" s="238"/>
      <c r="H37" s="238"/>
      <c r="I37" s="238"/>
      <c r="J37" s="238"/>
      <c r="K37" s="529">
        <f t="shared" si="1"/>
        <v>0</v>
      </c>
      <c r="L37" s="529">
        <f t="shared" si="2"/>
        <v>0</v>
      </c>
      <c r="M37" s="529">
        <f t="shared" si="3"/>
        <v>0</v>
      </c>
      <c r="N37" s="529">
        <f t="shared" si="4"/>
        <v>0</v>
      </c>
    </row>
    <row r="38" spans="1:14">
      <c r="A38" s="531"/>
      <c r="B38" s="362"/>
      <c r="C38" s="363"/>
      <c r="D38" s="363" t="s">
        <v>50</v>
      </c>
      <c r="E38" s="364" t="s">
        <v>318</v>
      </c>
      <c r="F38" s="365"/>
      <c r="G38" s="366"/>
      <c r="I38" s="238"/>
      <c r="J38" s="238"/>
      <c r="K38" s="529" t="e">
        <f t="shared" si="1"/>
        <v>#VALUE!</v>
      </c>
      <c r="L38" s="529">
        <f t="shared" si="2"/>
        <v>0</v>
      </c>
      <c r="M38" s="529">
        <f t="shared" ref="M38:M48" si="5">+ROUND(G38,2)</f>
        <v>0</v>
      </c>
    </row>
    <row r="39" spans="1:14">
      <c r="A39" s="531"/>
      <c r="B39" s="367" t="s">
        <v>130</v>
      </c>
      <c r="C39" s="368" t="s">
        <v>3</v>
      </c>
      <c r="D39" s="367" t="s">
        <v>319</v>
      </c>
      <c r="E39" s="369" t="s">
        <v>259</v>
      </c>
      <c r="F39" s="369" t="s">
        <v>261</v>
      </c>
      <c r="G39" s="370" t="s">
        <v>329</v>
      </c>
      <c r="I39" s="238"/>
      <c r="J39" s="238"/>
      <c r="K39" s="529" t="e">
        <f t="shared" si="1"/>
        <v>#VALUE!</v>
      </c>
      <c r="L39" s="529" t="e">
        <f t="shared" ref="L39:L48" si="6">+ROUND(F39,2)</f>
        <v>#VALUE!</v>
      </c>
      <c r="M39" s="529" t="e">
        <f t="shared" si="5"/>
        <v>#VALUE!</v>
      </c>
    </row>
    <row r="40" spans="1:14">
      <c r="A40" s="531"/>
      <c r="B40" s="371"/>
      <c r="C40" s="372"/>
      <c r="D40" s="371"/>
      <c r="E40" s="373"/>
      <c r="F40" s="373"/>
      <c r="G40" s="335" t="s">
        <v>330</v>
      </c>
      <c r="I40" s="238"/>
      <c r="J40" s="238"/>
      <c r="K40" s="529">
        <f t="shared" si="1"/>
        <v>0</v>
      </c>
      <c r="L40" s="529">
        <f t="shared" si="6"/>
        <v>0</v>
      </c>
      <c r="M40" s="529" t="e">
        <f t="shared" si="5"/>
        <v>#VALUE!</v>
      </c>
    </row>
    <row r="41" spans="1:14">
      <c r="A41" s="531"/>
      <c r="B41" s="374"/>
      <c r="C41" s="375" t="s">
        <v>320</v>
      </c>
      <c r="D41" s="376" t="s">
        <v>321</v>
      </c>
      <c r="E41" s="949">
        <v>5.75</v>
      </c>
      <c r="F41" s="949">
        <v>5.57</v>
      </c>
      <c r="G41" s="986">
        <v>9.1</v>
      </c>
      <c r="I41" s="238"/>
      <c r="J41" s="339"/>
      <c r="K41" s="529">
        <f t="shared" si="1"/>
        <v>5.75</v>
      </c>
      <c r="L41" s="529">
        <f t="shared" si="6"/>
        <v>5.57</v>
      </c>
      <c r="M41" s="529">
        <f t="shared" si="5"/>
        <v>9.1</v>
      </c>
    </row>
    <row r="42" spans="1:14">
      <c r="A42" s="531"/>
      <c r="B42" s="340"/>
      <c r="C42" s="341"/>
      <c r="D42" s="357" t="s">
        <v>322</v>
      </c>
      <c r="E42" s="948">
        <v>7.84</v>
      </c>
      <c r="F42" s="948">
        <v>7.63</v>
      </c>
      <c r="G42" s="987">
        <v>12.06</v>
      </c>
      <c r="I42" s="238"/>
      <c r="J42" s="339"/>
      <c r="K42" s="529">
        <f t="shared" si="1"/>
        <v>7.84</v>
      </c>
      <c r="L42" s="529">
        <f t="shared" si="6"/>
        <v>7.63</v>
      </c>
      <c r="M42" s="529">
        <f t="shared" si="5"/>
        <v>12.06</v>
      </c>
    </row>
    <row r="43" spans="1:14">
      <c r="A43" s="531"/>
      <c r="B43" s="340" t="s">
        <v>323</v>
      </c>
      <c r="C43" s="341"/>
      <c r="D43" s="357" t="s">
        <v>324</v>
      </c>
      <c r="E43" s="948">
        <v>8.44</v>
      </c>
      <c r="F43" s="948">
        <v>8.2100000000000009</v>
      </c>
      <c r="G43" s="987">
        <v>12.85</v>
      </c>
      <c r="I43" s="238"/>
      <c r="J43" s="339"/>
      <c r="K43" s="529">
        <f t="shared" si="1"/>
        <v>8.44</v>
      </c>
      <c r="L43" s="529">
        <f t="shared" si="6"/>
        <v>8.2100000000000009</v>
      </c>
      <c r="M43" s="529">
        <f t="shared" si="5"/>
        <v>12.85</v>
      </c>
    </row>
    <row r="44" spans="1:14">
      <c r="A44" s="531"/>
      <c r="B44" s="340" t="s">
        <v>325</v>
      </c>
      <c r="C44" s="341"/>
      <c r="D44" s="357" t="s">
        <v>326</v>
      </c>
      <c r="E44" s="948">
        <v>21.64</v>
      </c>
      <c r="F44" s="948">
        <v>21.59</v>
      </c>
      <c r="G44" s="987">
        <v>22.77</v>
      </c>
      <c r="I44" s="238"/>
      <c r="J44" s="339"/>
      <c r="K44" s="529">
        <f t="shared" si="1"/>
        <v>21.64</v>
      </c>
      <c r="L44" s="529">
        <f t="shared" si="6"/>
        <v>21.59</v>
      </c>
      <c r="M44" s="529">
        <f t="shared" si="5"/>
        <v>22.77</v>
      </c>
    </row>
    <row r="45" spans="1:14">
      <c r="A45" s="531"/>
      <c r="B45" s="340" t="s">
        <v>448</v>
      </c>
      <c r="C45" s="343" t="s">
        <v>328</v>
      </c>
      <c r="D45" s="338" t="s">
        <v>321</v>
      </c>
      <c r="E45" s="950">
        <v>6.93</v>
      </c>
      <c r="F45" s="950">
        <v>6.72</v>
      </c>
      <c r="G45" s="988">
        <v>10.97</v>
      </c>
      <c r="I45" s="238"/>
      <c r="J45" s="339"/>
      <c r="K45" s="529">
        <f t="shared" si="1"/>
        <v>6.93</v>
      </c>
      <c r="L45" s="529">
        <f t="shared" si="6"/>
        <v>6.72</v>
      </c>
      <c r="M45" s="529">
        <f t="shared" si="5"/>
        <v>10.97</v>
      </c>
    </row>
    <row r="46" spans="1:14">
      <c r="A46" s="531"/>
      <c r="B46" s="340"/>
      <c r="C46" s="341"/>
      <c r="D46" s="338" t="s">
        <v>322</v>
      </c>
      <c r="E46" s="950">
        <v>8.99</v>
      </c>
      <c r="F46" s="950">
        <v>8.73</v>
      </c>
      <c r="G46" s="988">
        <v>14.03</v>
      </c>
      <c r="I46" s="238"/>
      <c r="J46" s="339"/>
      <c r="K46" s="529">
        <f t="shared" si="1"/>
        <v>8.99</v>
      </c>
      <c r="L46" s="529">
        <f t="shared" si="6"/>
        <v>8.73</v>
      </c>
      <c r="M46" s="529">
        <f t="shared" si="5"/>
        <v>14.03</v>
      </c>
    </row>
    <row r="47" spans="1:14">
      <c r="A47" s="531"/>
      <c r="B47" s="340"/>
      <c r="C47" s="341"/>
      <c r="D47" s="338" t="s">
        <v>324</v>
      </c>
      <c r="E47" s="950">
        <v>9.67</v>
      </c>
      <c r="F47" s="950">
        <v>9.4</v>
      </c>
      <c r="G47" s="988">
        <v>14.91</v>
      </c>
      <c r="I47" s="238"/>
      <c r="J47" s="339"/>
      <c r="K47" s="529">
        <f t="shared" si="1"/>
        <v>9.67</v>
      </c>
      <c r="L47" s="529">
        <f t="shared" si="6"/>
        <v>9.4</v>
      </c>
      <c r="M47" s="529">
        <f t="shared" si="5"/>
        <v>14.91</v>
      </c>
    </row>
    <row r="48" spans="1:14">
      <c r="A48" s="531"/>
      <c r="B48" s="345"/>
      <c r="C48" s="346"/>
      <c r="D48" s="359" t="s">
        <v>326</v>
      </c>
      <c r="E48" s="950">
        <v>26.43</v>
      </c>
      <c r="F48" s="950">
        <v>26.41</v>
      </c>
      <c r="G48" s="988">
        <v>26.93</v>
      </c>
      <c r="I48" s="238"/>
      <c r="J48" s="339"/>
      <c r="K48" s="529">
        <f t="shared" si="1"/>
        <v>26.43</v>
      </c>
      <c r="L48" s="529">
        <f t="shared" si="6"/>
        <v>26.41</v>
      </c>
      <c r="M48" s="529">
        <f t="shared" si="5"/>
        <v>26.93</v>
      </c>
    </row>
    <row r="49" spans="1:16">
      <c r="B49" s="238"/>
      <c r="C49" s="238"/>
      <c r="D49" s="238"/>
      <c r="E49" s="238"/>
      <c r="F49" s="238"/>
      <c r="G49" s="238"/>
      <c r="H49" s="238"/>
      <c r="I49" s="238"/>
      <c r="J49" s="238"/>
      <c r="K49" s="190"/>
      <c r="L49" s="190"/>
      <c r="M49" s="190"/>
    </row>
    <row r="50" spans="1:16">
      <c r="A50" s="531"/>
      <c r="B50" s="377"/>
      <c r="C50" s="328"/>
      <c r="D50" s="328" t="s">
        <v>50</v>
      </c>
      <c r="E50" s="378"/>
      <c r="F50" s="379" t="s">
        <v>318</v>
      </c>
      <c r="G50" s="331"/>
      <c r="H50" s="331"/>
      <c r="I50" s="332"/>
      <c r="J50" s="332"/>
      <c r="K50" s="190"/>
      <c r="L50" s="190"/>
      <c r="M50" s="190"/>
    </row>
    <row r="51" spans="1:16">
      <c r="A51" s="531"/>
      <c r="B51" s="380"/>
      <c r="C51" s="381"/>
      <c r="D51" s="380"/>
      <c r="E51" s="381"/>
      <c r="F51" s="380"/>
      <c r="G51" s="382" t="s">
        <v>331</v>
      </c>
      <c r="H51" s="380"/>
      <c r="I51" s="382" t="s">
        <v>331</v>
      </c>
      <c r="J51" s="383" t="s">
        <v>332</v>
      </c>
      <c r="K51" s="190"/>
      <c r="L51" s="190"/>
      <c r="M51" s="190"/>
    </row>
    <row r="52" spans="1:16">
      <c r="A52" s="531"/>
      <c r="B52" s="384" t="s">
        <v>130</v>
      </c>
      <c r="C52" s="385" t="s">
        <v>3</v>
      </c>
      <c r="D52" s="384" t="s">
        <v>319</v>
      </c>
      <c r="E52" s="386" t="s">
        <v>333</v>
      </c>
      <c r="F52" s="387" t="s">
        <v>334</v>
      </c>
      <c r="G52" s="386" t="s">
        <v>335</v>
      </c>
      <c r="H52" s="387" t="s">
        <v>336</v>
      </c>
      <c r="I52" s="386" t="s">
        <v>337</v>
      </c>
      <c r="J52" s="387" t="s">
        <v>338</v>
      </c>
      <c r="K52" s="190"/>
      <c r="L52" s="190"/>
      <c r="M52" s="190"/>
    </row>
    <row r="53" spans="1:16">
      <c r="A53" s="531"/>
      <c r="B53" s="371"/>
      <c r="C53" s="372"/>
      <c r="D53" s="371"/>
      <c r="E53" s="373"/>
      <c r="F53" s="335"/>
      <c r="G53" s="373"/>
      <c r="H53" s="335"/>
      <c r="I53" s="373" t="s">
        <v>338</v>
      </c>
      <c r="J53" s="335"/>
      <c r="K53" s="190"/>
      <c r="L53" s="190"/>
      <c r="M53" s="190"/>
    </row>
    <row r="54" spans="1:16">
      <c r="A54" s="531"/>
      <c r="B54" s="388"/>
      <c r="C54" s="375" t="s">
        <v>339</v>
      </c>
      <c r="D54" s="376" t="s">
        <v>340</v>
      </c>
      <c r="E54" s="389" t="s">
        <v>341</v>
      </c>
      <c r="F54" s="952">
        <v>47.04</v>
      </c>
      <c r="G54" s="952">
        <v>43.83</v>
      </c>
      <c r="H54" s="952">
        <v>47</v>
      </c>
      <c r="I54" s="952">
        <v>44.54</v>
      </c>
      <c r="J54" s="952">
        <v>47.68</v>
      </c>
      <c r="K54" s="390"/>
      <c r="L54" s="390">
        <f>+ROUND(F54,2)</f>
        <v>47.04</v>
      </c>
      <c r="M54" s="390">
        <f t="shared" ref="M54:P54" si="7">+ROUND(G54,2)</f>
        <v>43.83</v>
      </c>
      <c r="N54" s="390">
        <f t="shared" si="7"/>
        <v>47</v>
      </c>
      <c r="O54" s="390">
        <f t="shared" si="7"/>
        <v>44.54</v>
      </c>
      <c r="P54" s="390">
        <f t="shared" si="7"/>
        <v>47.68</v>
      </c>
    </row>
    <row r="55" spans="1:16">
      <c r="A55" s="531"/>
      <c r="B55" s="340" t="s">
        <v>323</v>
      </c>
      <c r="C55" s="341"/>
      <c r="D55" s="338" t="s">
        <v>342</v>
      </c>
      <c r="E55" s="391" t="s">
        <v>341</v>
      </c>
      <c r="F55" s="953">
        <v>44.64</v>
      </c>
      <c r="G55" s="953">
        <v>44.64</v>
      </c>
      <c r="H55" s="953">
        <v>47.64</v>
      </c>
      <c r="I55" s="953">
        <v>46.39</v>
      </c>
      <c r="J55" s="953">
        <v>49.33</v>
      </c>
      <c r="K55" s="390"/>
      <c r="L55" s="390">
        <f t="shared" ref="L55:L59" si="8">+ROUND(F55,2)</f>
        <v>44.64</v>
      </c>
      <c r="M55" s="390">
        <f t="shared" ref="M55:M59" si="9">+ROUND(G55,2)</f>
        <v>44.64</v>
      </c>
      <c r="N55" s="390">
        <f t="shared" ref="N55:N59" si="10">+ROUND(H55,2)</f>
        <v>47.64</v>
      </c>
      <c r="O55" s="390">
        <f t="shared" ref="O55:O59" si="11">+ROUND(I55,2)</f>
        <v>46.39</v>
      </c>
      <c r="P55" s="390">
        <f t="shared" ref="P55:P59" si="12">+ROUND(J55,2)</f>
        <v>49.33</v>
      </c>
    </row>
    <row r="56" spans="1:16">
      <c r="A56" s="531"/>
      <c r="B56" s="340" t="s">
        <v>325</v>
      </c>
      <c r="C56" s="341"/>
      <c r="D56" s="338" t="s">
        <v>343</v>
      </c>
      <c r="E56" s="391" t="s">
        <v>341</v>
      </c>
      <c r="F56" s="953">
        <v>44.64</v>
      </c>
      <c r="G56" s="953">
        <v>44.64</v>
      </c>
      <c r="H56" s="953">
        <v>47.64</v>
      </c>
      <c r="I56" s="953">
        <v>46.39</v>
      </c>
      <c r="J56" s="953">
        <v>49.33</v>
      </c>
      <c r="K56" s="390"/>
      <c r="L56" s="390">
        <f t="shared" si="8"/>
        <v>44.64</v>
      </c>
      <c r="M56" s="390">
        <f t="shared" si="9"/>
        <v>44.64</v>
      </c>
      <c r="N56" s="390">
        <f t="shared" si="10"/>
        <v>47.64</v>
      </c>
      <c r="O56" s="390">
        <f t="shared" si="11"/>
        <v>46.39</v>
      </c>
      <c r="P56" s="390">
        <f t="shared" si="12"/>
        <v>49.33</v>
      </c>
    </row>
    <row r="57" spans="1:16">
      <c r="A57" s="531"/>
      <c r="B57" s="340" t="s">
        <v>448</v>
      </c>
      <c r="C57" s="392" t="s">
        <v>344</v>
      </c>
      <c r="D57" s="393" t="s">
        <v>345</v>
      </c>
      <c r="E57" s="394" t="s">
        <v>341</v>
      </c>
      <c r="F57" s="954">
        <v>77.48</v>
      </c>
      <c r="G57" s="954">
        <v>77.48</v>
      </c>
      <c r="H57" s="954">
        <v>83.46</v>
      </c>
      <c r="I57" s="954">
        <v>78.87</v>
      </c>
      <c r="J57" s="954">
        <v>84.78</v>
      </c>
      <c r="K57" s="390"/>
      <c r="L57" s="390">
        <f t="shared" si="8"/>
        <v>77.48</v>
      </c>
      <c r="M57" s="390">
        <f t="shared" si="9"/>
        <v>77.48</v>
      </c>
      <c r="N57" s="390">
        <f t="shared" si="10"/>
        <v>83.46</v>
      </c>
      <c r="O57" s="390">
        <f t="shared" si="11"/>
        <v>78.87</v>
      </c>
      <c r="P57" s="390">
        <f t="shared" si="12"/>
        <v>84.78</v>
      </c>
    </row>
    <row r="58" spans="1:16">
      <c r="A58" s="531"/>
      <c r="B58" s="340"/>
      <c r="C58" s="341"/>
      <c r="D58" s="393" t="s">
        <v>346</v>
      </c>
      <c r="E58" s="394" t="s">
        <v>341</v>
      </c>
      <c r="F58" s="954">
        <v>58.19</v>
      </c>
      <c r="G58" s="954">
        <v>58.19</v>
      </c>
      <c r="H58" s="954">
        <v>62.92</v>
      </c>
      <c r="I58" s="954">
        <v>58.63</v>
      </c>
      <c r="J58" s="954">
        <v>63.39</v>
      </c>
      <c r="K58" s="390"/>
      <c r="L58" s="390">
        <f t="shared" si="8"/>
        <v>58.19</v>
      </c>
      <c r="M58" s="390">
        <f t="shared" si="9"/>
        <v>58.19</v>
      </c>
      <c r="N58" s="390">
        <f t="shared" si="10"/>
        <v>62.92</v>
      </c>
      <c r="O58" s="390">
        <f t="shared" si="11"/>
        <v>58.63</v>
      </c>
      <c r="P58" s="390">
        <f t="shared" si="12"/>
        <v>63.39</v>
      </c>
    </row>
    <row r="59" spans="1:16">
      <c r="A59" s="531"/>
      <c r="B59" s="395"/>
      <c r="C59" s="346"/>
      <c r="D59" s="359" t="s">
        <v>347</v>
      </c>
      <c r="E59" s="394" t="s">
        <v>341</v>
      </c>
      <c r="F59" s="954">
        <v>58.19</v>
      </c>
      <c r="G59" s="954">
        <v>58.19</v>
      </c>
      <c r="H59" s="954">
        <v>62.92</v>
      </c>
      <c r="I59" s="954">
        <v>58.63</v>
      </c>
      <c r="J59" s="954">
        <v>63.39</v>
      </c>
      <c r="K59" s="390"/>
      <c r="L59" s="390">
        <f t="shared" si="8"/>
        <v>58.19</v>
      </c>
      <c r="M59" s="390">
        <f t="shared" si="9"/>
        <v>58.19</v>
      </c>
      <c r="N59" s="390">
        <f t="shared" si="10"/>
        <v>62.92</v>
      </c>
      <c r="O59" s="390">
        <f t="shared" si="11"/>
        <v>58.63</v>
      </c>
      <c r="P59" s="390">
        <f t="shared" si="12"/>
        <v>63.39</v>
      </c>
    </row>
    <row r="60" spans="1:16">
      <c r="B60" s="238"/>
      <c r="C60" s="238"/>
      <c r="D60" s="238"/>
      <c r="E60" s="238"/>
      <c r="F60" s="238"/>
      <c r="G60" s="238"/>
      <c r="H60" s="238"/>
      <c r="I60" s="238"/>
      <c r="J60" s="396"/>
      <c r="K60" s="190"/>
      <c r="L60" s="390">
        <f t="shared" ref="L60:L70" si="13">+ROUND(F60,2)</f>
        <v>0</v>
      </c>
      <c r="M60" s="390">
        <f t="shared" ref="M60:M70" si="14">+ROUND(G60,2)</f>
        <v>0</v>
      </c>
      <c r="N60" s="390">
        <f t="shared" ref="N60:N70" si="15">+ROUND(H60,2)</f>
        <v>0</v>
      </c>
      <c r="O60" s="390">
        <f t="shared" ref="O60:O70" si="16">+ROUND(I60,2)</f>
        <v>0</v>
      </c>
      <c r="P60" s="390">
        <f t="shared" ref="P60:P70" si="17">+ROUND(J60,2)</f>
        <v>0</v>
      </c>
    </row>
    <row r="61" spans="1:16">
      <c r="A61" s="531"/>
      <c r="B61" s="397"/>
      <c r="C61" s="398"/>
      <c r="D61" s="399" t="s">
        <v>50</v>
      </c>
      <c r="E61" s="400"/>
      <c r="F61" s="401" t="s">
        <v>318</v>
      </c>
      <c r="G61" s="365"/>
      <c r="H61" s="365"/>
      <c r="I61" s="366"/>
      <c r="J61" s="238"/>
      <c r="K61" s="190"/>
      <c r="L61" s="390" t="e">
        <f t="shared" si="13"/>
        <v>#VALUE!</v>
      </c>
      <c r="M61" s="390">
        <f t="shared" si="14"/>
        <v>0</v>
      </c>
      <c r="N61" s="390">
        <f t="shared" si="15"/>
        <v>0</v>
      </c>
      <c r="O61" s="390">
        <f t="shared" si="16"/>
        <v>0</v>
      </c>
      <c r="P61" s="390">
        <f t="shared" si="17"/>
        <v>0</v>
      </c>
    </row>
    <row r="62" spans="1:16">
      <c r="A62" s="531"/>
      <c r="B62" s="402"/>
      <c r="C62" s="402"/>
      <c r="D62" s="402"/>
      <c r="E62" s="402"/>
      <c r="F62" s="944"/>
      <c r="G62" s="944" t="s">
        <v>331</v>
      </c>
      <c r="H62" s="430"/>
      <c r="I62" s="944" t="s">
        <v>349</v>
      </c>
      <c r="J62" s="452" t="s">
        <v>332</v>
      </c>
      <c r="K62" s="190"/>
      <c r="L62" s="390">
        <f t="shared" si="13"/>
        <v>0</v>
      </c>
      <c r="M62" s="390" t="e">
        <f t="shared" si="14"/>
        <v>#VALUE!</v>
      </c>
      <c r="N62" s="390">
        <f t="shared" si="15"/>
        <v>0</v>
      </c>
      <c r="O62" s="390" t="e">
        <f t="shared" si="16"/>
        <v>#VALUE!</v>
      </c>
      <c r="P62" s="390" t="e">
        <f t="shared" si="17"/>
        <v>#VALUE!</v>
      </c>
    </row>
    <row r="63" spans="1:16">
      <c r="A63" s="531"/>
      <c r="B63" s="403" t="s">
        <v>130</v>
      </c>
      <c r="C63" s="403" t="s">
        <v>3</v>
      </c>
      <c r="D63" s="403" t="s">
        <v>319</v>
      </c>
      <c r="E63" s="404" t="s">
        <v>333</v>
      </c>
      <c r="F63" s="404" t="s">
        <v>348</v>
      </c>
      <c r="G63" s="404" t="s">
        <v>335</v>
      </c>
      <c r="H63" s="404" t="s">
        <v>336</v>
      </c>
      <c r="I63" s="404" t="s">
        <v>350</v>
      </c>
      <c r="J63" s="405" t="s">
        <v>338</v>
      </c>
      <c r="K63" s="190"/>
      <c r="L63" s="390" t="e">
        <f t="shared" si="13"/>
        <v>#VALUE!</v>
      </c>
      <c r="M63" s="390" t="e">
        <f t="shared" si="14"/>
        <v>#VALUE!</v>
      </c>
      <c r="N63" s="390" t="e">
        <f t="shared" si="15"/>
        <v>#VALUE!</v>
      </c>
      <c r="O63" s="390" t="e">
        <f t="shared" si="16"/>
        <v>#VALUE!</v>
      </c>
      <c r="P63" s="390" t="e">
        <f t="shared" si="17"/>
        <v>#VALUE!</v>
      </c>
    </row>
    <row r="64" spans="1:16">
      <c r="A64" s="531"/>
      <c r="B64" s="406"/>
      <c r="C64" s="406"/>
      <c r="D64" s="406"/>
      <c r="E64" s="407"/>
      <c r="F64" s="407"/>
      <c r="G64" s="407"/>
      <c r="H64" s="407"/>
      <c r="I64" s="407" t="s">
        <v>338</v>
      </c>
      <c r="J64" s="335"/>
      <c r="K64" s="190"/>
      <c r="L64" s="390">
        <f t="shared" si="13"/>
        <v>0</v>
      </c>
      <c r="M64" s="390">
        <f t="shared" si="14"/>
        <v>0</v>
      </c>
      <c r="N64" s="390">
        <f t="shared" si="15"/>
        <v>0</v>
      </c>
      <c r="O64" s="390" t="e">
        <f t="shared" si="16"/>
        <v>#VALUE!</v>
      </c>
      <c r="P64" s="390">
        <f t="shared" si="17"/>
        <v>0</v>
      </c>
    </row>
    <row r="65" spans="1:16">
      <c r="A65" s="531"/>
      <c r="B65" s="408"/>
      <c r="C65" s="409" t="s">
        <v>320</v>
      </c>
      <c r="D65" s="409" t="s">
        <v>351</v>
      </c>
      <c r="E65" s="389" t="s">
        <v>341</v>
      </c>
      <c r="F65" s="949">
        <v>20.71</v>
      </c>
      <c r="G65" s="949">
        <v>20.14</v>
      </c>
      <c r="H65" s="949">
        <v>23.52</v>
      </c>
      <c r="I65" s="949">
        <v>21.96</v>
      </c>
      <c r="J65" s="949">
        <v>24.19</v>
      </c>
      <c r="K65" s="390"/>
      <c r="L65" s="390">
        <f>+ROUND(F65,2)</f>
        <v>20.71</v>
      </c>
      <c r="M65" s="390">
        <f t="shared" si="14"/>
        <v>20.14</v>
      </c>
      <c r="N65" s="390">
        <f t="shared" si="15"/>
        <v>23.52</v>
      </c>
      <c r="O65" s="390">
        <f t="shared" si="16"/>
        <v>21.96</v>
      </c>
      <c r="P65" s="390">
        <f t="shared" si="17"/>
        <v>24.19</v>
      </c>
    </row>
    <row r="66" spans="1:16">
      <c r="A66" s="531"/>
      <c r="B66" s="410" t="s">
        <v>323</v>
      </c>
      <c r="C66" s="411" t="s">
        <v>328</v>
      </c>
      <c r="D66" s="412" t="s">
        <v>351</v>
      </c>
      <c r="E66" s="394" t="s">
        <v>341</v>
      </c>
      <c r="F66" s="955">
        <v>18.690000000000001</v>
      </c>
      <c r="G66" s="955">
        <v>18.18</v>
      </c>
      <c r="H66" s="955">
        <v>22.34</v>
      </c>
      <c r="I66" s="955">
        <v>20.14</v>
      </c>
      <c r="J66" s="955">
        <v>22.54</v>
      </c>
      <c r="K66" s="390"/>
      <c r="L66" s="390">
        <f t="shared" si="13"/>
        <v>18.690000000000001</v>
      </c>
      <c r="M66" s="390">
        <f t="shared" si="14"/>
        <v>18.18</v>
      </c>
      <c r="N66" s="390">
        <f t="shared" si="15"/>
        <v>22.34</v>
      </c>
      <c r="O66" s="390">
        <f t="shared" si="16"/>
        <v>20.14</v>
      </c>
      <c r="P66" s="390">
        <f t="shared" si="17"/>
        <v>22.54</v>
      </c>
    </row>
    <row r="67" spans="1:16">
      <c r="A67" s="531"/>
      <c r="B67" s="410" t="s">
        <v>325</v>
      </c>
      <c r="C67" s="411" t="s">
        <v>339</v>
      </c>
      <c r="D67" s="412" t="s">
        <v>352</v>
      </c>
      <c r="E67" s="394" t="s">
        <v>341</v>
      </c>
      <c r="F67" s="955">
        <v>149.49</v>
      </c>
      <c r="G67" s="955">
        <v>149.49</v>
      </c>
      <c r="H67" s="955">
        <v>155.47</v>
      </c>
      <c r="I67" s="955">
        <v>162.06</v>
      </c>
      <c r="J67" s="955">
        <v>168</v>
      </c>
      <c r="K67" s="390"/>
      <c r="L67" s="390">
        <f t="shared" si="13"/>
        <v>149.49</v>
      </c>
      <c r="M67" s="390">
        <f t="shared" si="14"/>
        <v>149.49</v>
      </c>
      <c r="N67" s="390">
        <f t="shared" si="15"/>
        <v>155.47</v>
      </c>
      <c r="O67" s="390">
        <f t="shared" si="16"/>
        <v>162.06</v>
      </c>
      <c r="P67" s="390">
        <f t="shared" si="17"/>
        <v>168</v>
      </c>
    </row>
    <row r="68" spans="1:16">
      <c r="A68" s="531"/>
      <c r="B68" s="340" t="s">
        <v>448</v>
      </c>
      <c r="C68" s="409"/>
      <c r="D68" s="412" t="s">
        <v>353</v>
      </c>
      <c r="E68" s="394" t="s">
        <v>341</v>
      </c>
      <c r="F68" s="955">
        <v>149.49</v>
      </c>
      <c r="G68" s="955">
        <v>149.49</v>
      </c>
      <c r="H68" s="955">
        <v>155.47</v>
      </c>
      <c r="I68" s="955">
        <v>162.06</v>
      </c>
      <c r="J68" s="955">
        <v>168</v>
      </c>
      <c r="K68" s="390"/>
      <c r="L68" s="390">
        <f t="shared" si="13"/>
        <v>149.49</v>
      </c>
      <c r="M68" s="390">
        <f t="shared" si="14"/>
        <v>149.49</v>
      </c>
      <c r="N68" s="390">
        <f t="shared" si="15"/>
        <v>155.47</v>
      </c>
      <c r="O68" s="390">
        <f t="shared" si="16"/>
        <v>162.06</v>
      </c>
      <c r="P68" s="390">
        <f t="shared" si="17"/>
        <v>168</v>
      </c>
    </row>
    <row r="69" spans="1:16">
      <c r="A69" s="531"/>
      <c r="B69" s="410"/>
      <c r="C69" s="411" t="s">
        <v>344</v>
      </c>
      <c r="D69" s="412" t="s">
        <v>354</v>
      </c>
      <c r="E69" s="394" t="s">
        <v>341</v>
      </c>
      <c r="F69" s="955">
        <v>206.25</v>
      </c>
      <c r="G69" s="955">
        <v>206.25</v>
      </c>
      <c r="H69" s="955">
        <v>214.23</v>
      </c>
      <c r="I69" s="955">
        <v>224.26</v>
      </c>
      <c r="J69" s="955">
        <v>232.17</v>
      </c>
      <c r="K69" s="390"/>
      <c r="L69" s="390">
        <f t="shared" si="13"/>
        <v>206.25</v>
      </c>
      <c r="M69" s="390">
        <f t="shared" si="14"/>
        <v>206.25</v>
      </c>
      <c r="N69" s="390">
        <f t="shared" si="15"/>
        <v>214.23</v>
      </c>
      <c r="O69" s="390">
        <f t="shared" si="16"/>
        <v>224.26</v>
      </c>
      <c r="P69" s="390">
        <f t="shared" si="17"/>
        <v>232.17</v>
      </c>
    </row>
    <row r="70" spans="1:16">
      <c r="A70" s="531"/>
      <c r="B70" s="395"/>
      <c r="C70" s="413"/>
      <c r="D70" s="412" t="s">
        <v>355</v>
      </c>
      <c r="E70" s="394" t="s">
        <v>341</v>
      </c>
      <c r="F70" s="955">
        <v>206.25</v>
      </c>
      <c r="G70" s="955">
        <v>206.25</v>
      </c>
      <c r="H70" s="955">
        <v>214.23</v>
      </c>
      <c r="I70" s="955">
        <v>224.26</v>
      </c>
      <c r="J70" s="955">
        <v>232.17</v>
      </c>
      <c r="K70" s="390"/>
      <c r="L70" s="390">
        <f t="shared" si="13"/>
        <v>206.25</v>
      </c>
      <c r="M70" s="390">
        <f t="shared" si="14"/>
        <v>206.25</v>
      </c>
      <c r="N70" s="390">
        <f t="shared" si="15"/>
        <v>214.23</v>
      </c>
      <c r="O70" s="390">
        <f t="shared" si="16"/>
        <v>224.26</v>
      </c>
      <c r="P70" s="390">
        <f t="shared" si="17"/>
        <v>232.17</v>
      </c>
    </row>
    <row r="72" spans="1:16" s="190" customFormat="1">
      <c r="B72" s="457"/>
      <c r="C72" s="457"/>
      <c r="D72" s="457"/>
      <c r="E72" s="457"/>
      <c r="F72" s="457"/>
      <c r="G72" s="457"/>
      <c r="H72" s="457"/>
      <c r="I72" s="457"/>
      <c r="J72" s="457"/>
      <c r="K72" s="457"/>
    </row>
    <row r="74" spans="1:16" ht="18.75">
      <c r="B74" s="1020" t="s">
        <v>356</v>
      </c>
      <c r="C74" s="1020"/>
      <c r="D74" s="1020"/>
      <c r="E74" s="1020"/>
      <c r="F74" s="1020"/>
      <c r="G74" s="1020"/>
      <c r="H74" s="1020"/>
      <c r="I74" s="190"/>
      <c r="J74" s="190"/>
      <c r="K74" s="190"/>
      <c r="L74" s="190"/>
    </row>
    <row r="75" spans="1:16" ht="15">
      <c r="B75" s="1021"/>
      <c r="C75" s="1021"/>
      <c r="D75" s="1021"/>
      <c r="E75" s="1021"/>
      <c r="F75" s="1021"/>
      <c r="G75" s="1021"/>
      <c r="H75" s="1021"/>
      <c r="I75" s="190"/>
      <c r="J75" s="190"/>
      <c r="K75" s="190"/>
      <c r="L75" s="190"/>
    </row>
    <row r="76" spans="1:16">
      <c r="A76" s="531"/>
      <c r="B76" s="399" t="s">
        <v>50</v>
      </c>
      <c r="C76" s="398"/>
      <c r="D76" s="398"/>
      <c r="E76" s="1022" t="s">
        <v>318</v>
      </c>
      <c r="F76" s="1023"/>
      <c r="G76" s="1023"/>
      <c r="H76" s="1024"/>
      <c r="I76" s="414"/>
      <c r="J76" s="414"/>
      <c r="K76" s="190"/>
      <c r="L76" s="190"/>
    </row>
    <row r="77" spans="1:16" ht="22.5">
      <c r="A77" s="531"/>
      <c r="B77" s="415" t="s">
        <v>130</v>
      </c>
      <c r="C77" s="416" t="s">
        <v>3</v>
      </c>
      <c r="D77" s="416" t="s">
        <v>319</v>
      </c>
      <c r="E77" s="417" t="s">
        <v>248</v>
      </c>
      <c r="F77" s="417" t="s">
        <v>260</v>
      </c>
      <c r="G77" s="417" t="s">
        <v>447</v>
      </c>
      <c r="H77" s="417" t="s">
        <v>251</v>
      </c>
      <c r="I77" s="386"/>
      <c r="J77" s="386"/>
      <c r="K77" s="190"/>
      <c r="L77" s="190"/>
    </row>
    <row r="78" spans="1:16">
      <c r="A78" s="531"/>
      <c r="B78" s="418"/>
      <c r="C78" s="356" t="s">
        <v>320</v>
      </c>
      <c r="D78" s="393" t="s">
        <v>321</v>
      </c>
      <c r="E78" s="951">
        <v>10.8</v>
      </c>
      <c r="F78" s="951">
        <v>5.93</v>
      </c>
      <c r="G78" s="951">
        <v>5.91</v>
      </c>
      <c r="H78" s="951">
        <v>5.8</v>
      </c>
      <c r="I78" s="396"/>
      <c r="J78" s="396">
        <f>+ROUND(E78,2)</f>
        <v>10.8</v>
      </c>
      <c r="K78" s="396">
        <f t="shared" ref="K78:M78" si="18">+ROUND(F78,2)</f>
        <v>5.93</v>
      </c>
      <c r="L78" s="396">
        <f t="shared" si="18"/>
        <v>5.91</v>
      </c>
      <c r="M78" s="396">
        <f t="shared" si="18"/>
        <v>5.8</v>
      </c>
    </row>
    <row r="79" spans="1:16">
      <c r="A79" s="531"/>
      <c r="B79" s="408"/>
      <c r="C79" s="341"/>
      <c r="D79" s="393" t="s">
        <v>322</v>
      </c>
      <c r="E79" s="951">
        <v>13.41</v>
      </c>
      <c r="F79" s="951">
        <v>7.6</v>
      </c>
      <c r="G79" s="951">
        <v>7.58</v>
      </c>
      <c r="H79" s="951">
        <v>7.51</v>
      </c>
      <c r="I79" s="396"/>
      <c r="J79" s="396">
        <f t="shared" ref="J79:J85" si="19">+ROUND(E79,2)</f>
        <v>13.41</v>
      </c>
      <c r="K79" s="396">
        <f t="shared" ref="K79:K85" si="20">+ROUND(F79,2)</f>
        <v>7.6</v>
      </c>
      <c r="L79" s="396">
        <f t="shared" ref="L79:L85" si="21">+ROUND(G79,2)</f>
        <v>7.58</v>
      </c>
      <c r="M79" s="396">
        <f t="shared" ref="M79:M85" si="22">+ROUND(H79,2)</f>
        <v>7.51</v>
      </c>
    </row>
    <row r="80" spans="1:16">
      <c r="A80" s="531"/>
      <c r="B80" s="419" t="s">
        <v>357</v>
      </c>
      <c r="C80" s="341"/>
      <c r="D80" s="393" t="s">
        <v>324</v>
      </c>
      <c r="E80" s="951">
        <v>13.49</v>
      </c>
      <c r="F80" s="951">
        <v>7.77</v>
      </c>
      <c r="G80" s="951">
        <v>7.75</v>
      </c>
      <c r="H80" s="951">
        <v>7.61</v>
      </c>
      <c r="I80" s="396"/>
      <c r="J80" s="396">
        <f t="shared" si="19"/>
        <v>13.49</v>
      </c>
      <c r="K80" s="396">
        <f t="shared" si="20"/>
        <v>7.77</v>
      </c>
      <c r="L80" s="396">
        <f t="shared" si="21"/>
        <v>7.75</v>
      </c>
      <c r="M80" s="396">
        <f t="shared" si="22"/>
        <v>7.61</v>
      </c>
    </row>
    <row r="81" spans="1:13">
      <c r="A81" s="531"/>
      <c r="B81" s="419" t="s">
        <v>358</v>
      </c>
      <c r="C81" s="341"/>
      <c r="D81" s="393" t="s">
        <v>326</v>
      </c>
      <c r="E81" s="951">
        <v>22.74</v>
      </c>
      <c r="F81" s="951">
        <v>20.95</v>
      </c>
      <c r="G81" s="951">
        <v>20.95</v>
      </c>
      <c r="H81" s="951">
        <v>21.03</v>
      </c>
      <c r="I81" s="396"/>
      <c r="J81" s="396">
        <f t="shared" si="19"/>
        <v>22.74</v>
      </c>
      <c r="K81" s="396">
        <f t="shared" si="20"/>
        <v>20.95</v>
      </c>
      <c r="L81" s="396">
        <f t="shared" si="21"/>
        <v>20.95</v>
      </c>
      <c r="M81" s="396">
        <f t="shared" si="22"/>
        <v>21.03</v>
      </c>
    </row>
    <row r="82" spans="1:13">
      <c r="A82" s="531"/>
      <c r="B82" s="340" t="s">
        <v>448</v>
      </c>
      <c r="C82" s="420" t="s">
        <v>328</v>
      </c>
      <c r="D82" s="421" t="s">
        <v>321</v>
      </c>
      <c r="E82" s="956">
        <v>14.03</v>
      </c>
      <c r="F82" s="956">
        <v>8.25</v>
      </c>
      <c r="G82" s="956">
        <v>8.23</v>
      </c>
      <c r="H82" s="956">
        <v>8.01</v>
      </c>
      <c r="I82" s="396"/>
      <c r="J82" s="396">
        <f t="shared" si="19"/>
        <v>14.03</v>
      </c>
      <c r="K82" s="396">
        <f t="shared" si="20"/>
        <v>8.25</v>
      </c>
      <c r="L82" s="396">
        <f t="shared" si="21"/>
        <v>8.23</v>
      </c>
      <c r="M82" s="396">
        <f t="shared" si="22"/>
        <v>8.01</v>
      </c>
    </row>
    <row r="83" spans="1:13">
      <c r="A83" s="531"/>
      <c r="B83" s="419"/>
      <c r="C83" s="341"/>
      <c r="D83" s="421" t="s">
        <v>322</v>
      </c>
      <c r="E83" s="956">
        <v>16.66</v>
      </c>
      <c r="F83" s="956">
        <v>9.36</v>
      </c>
      <c r="G83" s="956">
        <v>9.34</v>
      </c>
      <c r="H83" s="956">
        <v>9.1999999999999993</v>
      </c>
      <c r="I83" s="396"/>
      <c r="J83" s="396">
        <f t="shared" si="19"/>
        <v>16.66</v>
      </c>
      <c r="K83" s="396">
        <f t="shared" si="20"/>
        <v>9.36</v>
      </c>
      <c r="L83" s="396">
        <f t="shared" si="21"/>
        <v>9.34</v>
      </c>
      <c r="M83" s="396">
        <f t="shared" si="22"/>
        <v>9.1999999999999993</v>
      </c>
    </row>
    <row r="84" spans="1:13">
      <c r="A84" s="531"/>
      <c r="B84" s="419"/>
      <c r="C84" s="341"/>
      <c r="D84" s="421" t="s">
        <v>324</v>
      </c>
      <c r="E84" s="956">
        <v>17.39</v>
      </c>
      <c r="F84" s="956">
        <v>10.38</v>
      </c>
      <c r="G84" s="956">
        <v>10.36</v>
      </c>
      <c r="H84" s="956">
        <v>10.08</v>
      </c>
      <c r="I84" s="396"/>
      <c r="J84" s="396">
        <f t="shared" si="19"/>
        <v>17.39</v>
      </c>
      <c r="K84" s="396">
        <f t="shared" si="20"/>
        <v>10.38</v>
      </c>
      <c r="L84" s="396">
        <f t="shared" si="21"/>
        <v>10.36</v>
      </c>
      <c r="M84" s="396">
        <f t="shared" si="22"/>
        <v>10.08</v>
      </c>
    </row>
    <row r="85" spans="1:13">
      <c r="A85" s="531"/>
      <c r="B85" s="422"/>
      <c r="C85" s="346"/>
      <c r="D85" s="359" t="s">
        <v>326</v>
      </c>
      <c r="E85" s="957">
        <v>28.25</v>
      </c>
      <c r="F85" s="957">
        <v>26.5</v>
      </c>
      <c r="G85" s="957">
        <v>26.5</v>
      </c>
      <c r="H85" s="957">
        <v>26.77</v>
      </c>
      <c r="I85" s="396"/>
      <c r="J85" s="396">
        <f t="shared" si="19"/>
        <v>28.25</v>
      </c>
      <c r="K85" s="396">
        <f t="shared" si="20"/>
        <v>26.5</v>
      </c>
      <c r="L85" s="396">
        <f t="shared" si="21"/>
        <v>26.5</v>
      </c>
      <c r="M85" s="396">
        <f t="shared" si="22"/>
        <v>26.77</v>
      </c>
    </row>
    <row r="86" spans="1:13">
      <c r="B86" s="238"/>
      <c r="C86" s="238"/>
      <c r="D86" s="238"/>
      <c r="E86" s="238"/>
      <c r="F86" s="238"/>
      <c r="G86" s="238"/>
      <c r="H86" s="238"/>
      <c r="I86" s="238"/>
      <c r="J86" s="238"/>
      <c r="K86" s="190"/>
      <c r="L86" s="190"/>
    </row>
    <row r="87" spans="1:13">
      <c r="A87" s="531"/>
      <c r="B87" s="327" t="s">
        <v>50</v>
      </c>
      <c r="C87" s="423"/>
      <c r="D87" s="423"/>
      <c r="E87" s="1017" t="s">
        <v>318</v>
      </c>
      <c r="F87" s="1025"/>
      <c r="G87" s="1025"/>
      <c r="H87" s="1026"/>
      <c r="I87" s="414"/>
      <c r="J87" s="414"/>
      <c r="K87" s="190"/>
      <c r="L87" s="190"/>
    </row>
    <row r="88" spans="1:13">
      <c r="A88" s="531"/>
      <c r="B88" s="424" t="s">
        <v>130</v>
      </c>
      <c r="C88" s="424" t="s">
        <v>3</v>
      </c>
      <c r="D88" s="424" t="s">
        <v>319</v>
      </c>
      <c r="E88" s="425" t="s">
        <v>252</v>
      </c>
      <c r="F88" s="425" t="s">
        <v>263</v>
      </c>
      <c r="G88" s="425" t="s">
        <v>254</v>
      </c>
      <c r="H88" s="425" t="s">
        <v>265</v>
      </c>
      <c r="I88" s="386"/>
      <c r="J88" s="386"/>
      <c r="K88" s="190"/>
      <c r="L88" s="190"/>
    </row>
    <row r="89" spans="1:13">
      <c r="A89" s="531"/>
      <c r="B89" s="418"/>
      <c r="C89" s="356" t="s">
        <v>320</v>
      </c>
      <c r="D89" s="421" t="s">
        <v>321</v>
      </c>
      <c r="E89" s="956">
        <v>7.16</v>
      </c>
      <c r="F89" s="956">
        <v>6.78</v>
      </c>
      <c r="G89" s="956">
        <v>7.45</v>
      </c>
      <c r="H89" s="956">
        <v>6.69</v>
      </c>
      <c r="I89" s="396"/>
      <c r="J89" s="396">
        <f>+ROUND(E89,2)</f>
        <v>7.16</v>
      </c>
      <c r="K89" s="396">
        <f t="shared" ref="K89:M89" si="23">+ROUND(F89,2)</f>
        <v>6.78</v>
      </c>
      <c r="L89" s="396">
        <f t="shared" si="23"/>
        <v>7.45</v>
      </c>
      <c r="M89" s="396">
        <f t="shared" si="23"/>
        <v>6.69</v>
      </c>
    </row>
    <row r="90" spans="1:13">
      <c r="A90" s="531"/>
      <c r="B90" s="408"/>
      <c r="C90" s="341"/>
      <c r="D90" s="421" t="s">
        <v>322</v>
      </c>
      <c r="E90" s="956">
        <v>8.9700000000000006</v>
      </c>
      <c r="F90" s="956">
        <v>8.67</v>
      </c>
      <c r="G90" s="956">
        <v>9.4700000000000006</v>
      </c>
      <c r="H90" s="956">
        <v>8.39</v>
      </c>
      <c r="I90" s="396"/>
      <c r="J90" s="396">
        <f t="shared" ref="J90:J96" si="24">+ROUND(E90,2)</f>
        <v>8.9700000000000006</v>
      </c>
      <c r="K90" s="396">
        <f t="shared" ref="K90:K96" si="25">+ROUND(F90,2)</f>
        <v>8.67</v>
      </c>
      <c r="L90" s="396">
        <f t="shared" ref="L90:L96" si="26">+ROUND(G90,2)</f>
        <v>9.4700000000000006</v>
      </c>
      <c r="M90" s="396">
        <f t="shared" ref="M90:M96" si="27">+ROUND(H90,2)</f>
        <v>8.39</v>
      </c>
    </row>
    <row r="91" spans="1:13">
      <c r="A91" s="531"/>
      <c r="B91" s="419" t="s">
        <v>357</v>
      </c>
      <c r="C91" s="341"/>
      <c r="D91" s="421" t="s">
        <v>324</v>
      </c>
      <c r="E91" s="956">
        <v>9.0399999999999991</v>
      </c>
      <c r="F91" s="956">
        <v>8.76</v>
      </c>
      <c r="G91" s="956">
        <v>9.56</v>
      </c>
      <c r="H91" s="956">
        <v>8.4600000000000009</v>
      </c>
      <c r="I91" s="396"/>
      <c r="J91" s="396">
        <f t="shared" si="24"/>
        <v>9.0399999999999991</v>
      </c>
      <c r="K91" s="396">
        <f t="shared" si="25"/>
        <v>8.76</v>
      </c>
      <c r="L91" s="396">
        <f t="shared" si="26"/>
        <v>9.56</v>
      </c>
      <c r="M91" s="396">
        <f t="shared" si="27"/>
        <v>8.4600000000000009</v>
      </c>
    </row>
    <row r="92" spans="1:13">
      <c r="A92" s="531"/>
      <c r="B92" s="419" t="s">
        <v>358</v>
      </c>
      <c r="C92" s="341"/>
      <c r="D92" s="421" t="s">
        <v>326</v>
      </c>
      <c r="E92" s="956">
        <v>23.28</v>
      </c>
      <c r="F92" s="956">
        <v>21.36</v>
      </c>
      <c r="G92" s="956">
        <v>21.6</v>
      </c>
      <c r="H92" s="956">
        <v>23.27</v>
      </c>
      <c r="I92" s="396"/>
      <c r="J92" s="396">
        <f t="shared" si="24"/>
        <v>23.28</v>
      </c>
      <c r="K92" s="396">
        <f t="shared" si="25"/>
        <v>21.36</v>
      </c>
      <c r="L92" s="396">
        <f t="shared" si="26"/>
        <v>21.6</v>
      </c>
      <c r="M92" s="396">
        <f t="shared" si="27"/>
        <v>23.27</v>
      </c>
    </row>
    <row r="93" spans="1:13">
      <c r="A93" s="531"/>
      <c r="B93" s="340" t="s">
        <v>448</v>
      </c>
      <c r="C93" s="426" t="s">
        <v>328</v>
      </c>
      <c r="D93" s="427" t="s">
        <v>321</v>
      </c>
      <c r="E93" s="957">
        <v>9.89</v>
      </c>
      <c r="F93" s="957">
        <v>9.19</v>
      </c>
      <c r="G93" s="957">
        <v>10.01</v>
      </c>
      <c r="H93" s="957">
        <v>9.33</v>
      </c>
      <c r="I93" s="396"/>
      <c r="J93" s="396">
        <f t="shared" si="24"/>
        <v>9.89</v>
      </c>
      <c r="K93" s="396">
        <f t="shared" si="25"/>
        <v>9.19</v>
      </c>
      <c r="L93" s="396">
        <f t="shared" si="26"/>
        <v>10.01</v>
      </c>
      <c r="M93" s="396">
        <f t="shared" si="27"/>
        <v>9.33</v>
      </c>
    </row>
    <row r="94" spans="1:13">
      <c r="A94" s="531"/>
      <c r="B94" s="419"/>
      <c r="C94" s="341"/>
      <c r="D94" s="427" t="s">
        <v>322</v>
      </c>
      <c r="E94" s="957">
        <v>10.97</v>
      </c>
      <c r="F94" s="957">
        <v>10.66</v>
      </c>
      <c r="G94" s="957">
        <v>11.67</v>
      </c>
      <c r="H94" s="957">
        <v>10.23</v>
      </c>
      <c r="I94" s="396"/>
      <c r="J94" s="396">
        <f t="shared" si="24"/>
        <v>10.97</v>
      </c>
      <c r="K94" s="396">
        <f t="shared" si="25"/>
        <v>10.66</v>
      </c>
      <c r="L94" s="396">
        <f t="shared" si="26"/>
        <v>11.67</v>
      </c>
      <c r="M94" s="396">
        <f t="shared" si="27"/>
        <v>10.23</v>
      </c>
    </row>
    <row r="95" spans="1:13">
      <c r="A95" s="531"/>
      <c r="B95" s="419"/>
      <c r="C95" s="341"/>
      <c r="D95" s="427" t="s">
        <v>324</v>
      </c>
      <c r="E95" s="957">
        <v>12.24</v>
      </c>
      <c r="F95" s="957">
        <v>11.51</v>
      </c>
      <c r="G95" s="957">
        <v>12.5</v>
      </c>
      <c r="H95" s="957">
        <v>11.56</v>
      </c>
      <c r="I95" s="396"/>
      <c r="J95" s="396">
        <f t="shared" si="24"/>
        <v>12.24</v>
      </c>
      <c r="K95" s="396">
        <f t="shared" si="25"/>
        <v>11.51</v>
      </c>
      <c r="L95" s="396">
        <f t="shared" si="26"/>
        <v>12.5</v>
      </c>
      <c r="M95" s="396">
        <f t="shared" si="27"/>
        <v>11.56</v>
      </c>
    </row>
    <row r="96" spans="1:13">
      <c r="A96" s="531"/>
      <c r="B96" s="422"/>
      <c r="C96" s="346"/>
      <c r="D96" s="359" t="s">
        <v>326</v>
      </c>
      <c r="E96" s="957">
        <v>29.98</v>
      </c>
      <c r="F96" s="957">
        <v>27.06</v>
      </c>
      <c r="G96" s="957">
        <v>27.26</v>
      </c>
      <c r="H96" s="957">
        <v>30.06</v>
      </c>
      <c r="I96" s="396"/>
      <c r="J96" s="396">
        <f t="shared" si="24"/>
        <v>29.98</v>
      </c>
      <c r="K96" s="396">
        <f t="shared" si="25"/>
        <v>27.06</v>
      </c>
      <c r="L96" s="396">
        <f t="shared" si="26"/>
        <v>27.26</v>
      </c>
      <c r="M96" s="396">
        <f t="shared" si="27"/>
        <v>30.06</v>
      </c>
    </row>
    <row r="97" spans="1:13">
      <c r="B97" s="238"/>
      <c r="C97" s="238"/>
      <c r="D97" s="238"/>
      <c r="E97" s="238"/>
      <c r="F97" s="238"/>
      <c r="G97" s="238"/>
      <c r="H97" s="238"/>
      <c r="I97" s="238"/>
      <c r="J97" s="238"/>
      <c r="K97" s="190"/>
      <c r="L97" s="190"/>
    </row>
    <row r="98" spans="1:13">
      <c r="A98" s="531"/>
      <c r="B98" s="327" t="s">
        <v>50</v>
      </c>
      <c r="C98" s="428"/>
      <c r="D98" s="428"/>
      <c r="E98" s="1017" t="s">
        <v>318</v>
      </c>
      <c r="F98" s="1018"/>
      <c r="G98" s="1018"/>
      <c r="H98" s="1019"/>
      <c r="I98" s="414"/>
      <c r="J98" s="414"/>
      <c r="K98" s="190"/>
      <c r="L98" s="190"/>
    </row>
    <row r="99" spans="1:13" ht="22.5">
      <c r="A99" s="531"/>
      <c r="B99" s="334" t="s">
        <v>130</v>
      </c>
      <c r="C99" s="334" t="s">
        <v>3</v>
      </c>
      <c r="D99" s="334" t="s">
        <v>319</v>
      </c>
      <c r="E99" s="335" t="s">
        <v>255</v>
      </c>
      <c r="F99" s="335" t="s">
        <v>266</v>
      </c>
      <c r="G99" s="335" t="s">
        <v>256</v>
      </c>
      <c r="H99" s="335" t="s">
        <v>257</v>
      </c>
      <c r="I99" s="386"/>
      <c r="J99" s="386"/>
      <c r="K99" s="190"/>
      <c r="L99" s="190"/>
    </row>
    <row r="100" spans="1:13">
      <c r="A100" s="531"/>
      <c r="B100" s="418"/>
      <c r="C100" s="356" t="s">
        <v>320</v>
      </c>
      <c r="D100" s="421" t="s">
        <v>321</v>
      </c>
      <c r="E100" s="956">
        <v>7.24</v>
      </c>
      <c r="F100" s="956">
        <v>6.12</v>
      </c>
      <c r="G100" s="956">
        <v>6.08</v>
      </c>
      <c r="H100" s="956">
        <v>5.83</v>
      </c>
      <c r="I100" s="396"/>
      <c r="J100" s="396">
        <f>+ROUND(E100,2)</f>
        <v>7.24</v>
      </c>
      <c r="K100" s="396">
        <f t="shared" ref="K100:M100" si="28">+ROUND(F100,2)</f>
        <v>6.12</v>
      </c>
      <c r="L100" s="396">
        <f t="shared" si="28"/>
        <v>6.08</v>
      </c>
      <c r="M100" s="396">
        <f t="shared" si="28"/>
        <v>5.83</v>
      </c>
    </row>
    <row r="101" spans="1:13">
      <c r="A101" s="531"/>
      <c r="B101" s="408"/>
      <c r="C101" s="341"/>
      <c r="D101" s="421" t="s">
        <v>322</v>
      </c>
      <c r="E101" s="956">
        <v>9.2100000000000009</v>
      </c>
      <c r="F101" s="956">
        <v>7.89</v>
      </c>
      <c r="G101" s="956">
        <v>7.84</v>
      </c>
      <c r="H101" s="956">
        <v>7.56</v>
      </c>
      <c r="I101" s="396"/>
      <c r="J101" s="396">
        <f t="shared" ref="J101:J107" si="29">+ROUND(E101,2)</f>
        <v>9.2100000000000009</v>
      </c>
      <c r="K101" s="396">
        <f t="shared" ref="K101:K107" si="30">+ROUND(F101,2)</f>
        <v>7.89</v>
      </c>
      <c r="L101" s="396">
        <f t="shared" ref="L101:L107" si="31">+ROUND(G101,2)</f>
        <v>7.84</v>
      </c>
      <c r="M101" s="396">
        <f t="shared" ref="M101:M107" si="32">+ROUND(H101,2)</f>
        <v>7.56</v>
      </c>
    </row>
    <row r="102" spans="1:13">
      <c r="A102" s="531"/>
      <c r="B102" s="419" t="s">
        <v>357</v>
      </c>
      <c r="C102" s="341"/>
      <c r="D102" s="421" t="s">
        <v>324</v>
      </c>
      <c r="E102" s="956">
        <v>9.3000000000000007</v>
      </c>
      <c r="F102" s="956">
        <v>7.99</v>
      </c>
      <c r="G102" s="956">
        <v>7.94</v>
      </c>
      <c r="H102" s="956">
        <v>7.66</v>
      </c>
      <c r="I102" s="396"/>
      <c r="J102" s="396">
        <f t="shared" si="29"/>
        <v>9.3000000000000007</v>
      </c>
      <c r="K102" s="396">
        <f t="shared" si="30"/>
        <v>7.99</v>
      </c>
      <c r="L102" s="396">
        <f t="shared" si="31"/>
        <v>7.94</v>
      </c>
      <c r="M102" s="396">
        <f t="shared" si="32"/>
        <v>7.66</v>
      </c>
    </row>
    <row r="103" spans="1:13">
      <c r="A103" s="531"/>
      <c r="B103" s="419" t="s">
        <v>358</v>
      </c>
      <c r="C103" s="341"/>
      <c r="D103" s="421" t="s">
        <v>326</v>
      </c>
      <c r="E103" s="956">
        <v>21.52</v>
      </c>
      <c r="F103" s="956">
        <v>21.14</v>
      </c>
      <c r="G103" s="956">
        <v>21.13</v>
      </c>
      <c r="H103" s="956">
        <v>21.04</v>
      </c>
      <c r="I103" s="396"/>
      <c r="J103" s="396">
        <f t="shared" si="29"/>
        <v>21.52</v>
      </c>
      <c r="K103" s="396">
        <f t="shared" si="30"/>
        <v>21.14</v>
      </c>
      <c r="L103" s="396">
        <f t="shared" si="31"/>
        <v>21.13</v>
      </c>
      <c r="M103" s="396">
        <f t="shared" si="32"/>
        <v>21.04</v>
      </c>
    </row>
    <row r="104" spans="1:13">
      <c r="A104" s="531"/>
      <c r="B104" s="340" t="s">
        <v>448</v>
      </c>
      <c r="C104" s="426" t="s">
        <v>328</v>
      </c>
      <c r="D104" s="427" t="s">
        <v>321</v>
      </c>
      <c r="E104" s="957">
        <v>9.75</v>
      </c>
      <c r="F104" s="957">
        <v>8.4</v>
      </c>
      <c r="G104" s="957">
        <v>8.35</v>
      </c>
      <c r="H104" s="957">
        <v>8.06</v>
      </c>
      <c r="I104" s="396"/>
      <c r="J104" s="396">
        <f t="shared" si="29"/>
        <v>9.75</v>
      </c>
      <c r="K104" s="396">
        <f t="shared" si="30"/>
        <v>8.4</v>
      </c>
      <c r="L104" s="396">
        <f t="shared" si="31"/>
        <v>8.35</v>
      </c>
      <c r="M104" s="396">
        <f t="shared" si="32"/>
        <v>8.06</v>
      </c>
    </row>
    <row r="105" spans="1:13">
      <c r="A105" s="531"/>
      <c r="B105" s="419"/>
      <c r="C105" s="341"/>
      <c r="D105" s="427" t="s">
        <v>322</v>
      </c>
      <c r="E105" s="957">
        <v>11.35</v>
      </c>
      <c r="F105" s="957">
        <v>9.68</v>
      </c>
      <c r="G105" s="957">
        <v>9.6199999999999992</v>
      </c>
      <c r="H105" s="957">
        <v>9.26</v>
      </c>
      <c r="I105" s="396"/>
      <c r="J105" s="396">
        <f t="shared" si="29"/>
        <v>11.35</v>
      </c>
      <c r="K105" s="396">
        <f t="shared" si="30"/>
        <v>9.68</v>
      </c>
      <c r="L105" s="396">
        <f t="shared" si="31"/>
        <v>9.6199999999999992</v>
      </c>
      <c r="M105" s="396">
        <f t="shared" si="32"/>
        <v>9.26</v>
      </c>
    </row>
    <row r="106" spans="1:13">
      <c r="A106" s="531"/>
      <c r="B106" s="419"/>
      <c r="C106" s="341"/>
      <c r="D106" s="427" t="s">
        <v>324</v>
      </c>
      <c r="E106" s="957">
        <v>12.19</v>
      </c>
      <c r="F106" s="957">
        <v>10.55</v>
      </c>
      <c r="G106" s="957">
        <v>10.49</v>
      </c>
      <c r="H106" s="957">
        <v>10.14</v>
      </c>
      <c r="I106" s="396"/>
      <c r="J106" s="396">
        <f t="shared" si="29"/>
        <v>12.19</v>
      </c>
      <c r="K106" s="396">
        <f t="shared" si="30"/>
        <v>10.55</v>
      </c>
      <c r="L106" s="396">
        <f t="shared" si="31"/>
        <v>10.49</v>
      </c>
      <c r="M106" s="396">
        <f t="shared" si="32"/>
        <v>10.14</v>
      </c>
    </row>
    <row r="107" spans="1:13">
      <c r="A107" s="531"/>
      <c r="B107" s="422"/>
      <c r="C107" s="346"/>
      <c r="D107" s="359" t="s">
        <v>326</v>
      </c>
      <c r="E107" s="957">
        <v>27.2</v>
      </c>
      <c r="F107" s="957">
        <v>26.87</v>
      </c>
      <c r="G107" s="957">
        <v>26.86</v>
      </c>
      <c r="H107" s="957">
        <v>26.78</v>
      </c>
      <c r="I107" s="396"/>
      <c r="J107" s="396">
        <f t="shared" si="29"/>
        <v>27.2</v>
      </c>
      <c r="K107" s="396">
        <f t="shared" si="30"/>
        <v>26.87</v>
      </c>
      <c r="L107" s="396">
        <f t="shared" si="31"/>
        <v>26.86</v>
      </c>
      <c r="M107" s="396">
        <f t="shared" si="32"/>
        <v>26.78</v>
      </c>
    </row>
    <row r="108" spans="1:13">
      <c r="B108" s="238"/>
      <c r="C108" s="238"/>
      <c r="D108" s="238"/>
      <c r="E108" s="238"/>
      <c r="F108" s="238"/>
      <c r="G108" s="238"/>
      <c r="H108" s="238"/>
      <c r="I108" s="238"/>
      <c r="J108" s="396"/>
      <c r="K108" s="396"/>
      <c r="L108" s="396"/>
    </row>
    <row r="109" spans="1:13">
      <c r="A109" s="531"/>
      <c r="B109" s="429" t="s">
        <v>50</v>
      </c>
      <c r="C109" s="363"/>
      <c r="D109" s="363"/>
      <c r="E109" s="1022" t="s">
        <v>318</v>
      </c>
      <c r="F109" s="1029"/>
      <c r="G109" s="1029"/>
      <c r="H109" s="974"/>
      <c r="I109" s="414"/>
      <c r="J109" s="414"/>
      <c r="K109" s="190"/>
      <c r="L109" s="190"/>
    </row>
    <row r="110" spans="1:13">
      <c r="A110" s="531"/>
      <c r="B110" s="430"/>
      <c r="C110" s="431"/>
      <c r="D110" s="381"/>
      <c r="E110" s="431"/>
      <c r="F110" s="431"/>
      <c r="G110" s="432" t="s">
        <v>360</v>
      </c>
      <c r="I110" s="386"/>
      <c r="J110" s="386"/>
      <c r="K110" s="190"/>
      <c r="L110" s="190"/>
    </row>
    <row r="111" spans="1:13">
      <c r="A111" s="531"/>
      <c r="B111" s="403" t="s">
        <v>130</v>
      </c>
      <c r="C111" s="433" t="s">
        <v>3</v>
      </c>
      <c r="D111" s="385" t="s">
        <v>319</v>
      </c>
      <c r="E111" s="405" t="s">
        <v>259</v>
      </c>
      <c r="F111" s="405" t="s">
        <v>261</v>
      </c>
      <c r="G111" s="405" t="s">
        <v>361</v>
      </c>
      <c r="I111" s="386"/>
      <c r="J111" s="190"/>
      <c r="K111" s="190"/>
      <c r="L111" s="190"/>
    </row>
    <row r="112" spans="1:13">
      <c r="A112" s="531"/>
      <c r="B112" s="406"/>
      <c r="C112" s="371"/>
      <c r="D112" s="372"/>
      <c r="E112" s="335"/>
      <c r="F112" s="335"/>
      <c r="G112" s="335" t="s">
        <v>362</v>
      </c>
      <c r="I112" s="386"/>
      <c r="J112" s="386"/>
      <c r="K112" s="190"/>
      <c r="L112" s="190"/>
    </row>
    <row r="113" spans="1:16">
      <c r="A113" s="531"/>
      <c r="B113" s="408"/>
      <c r="C113" s="375" t="s">
        <v>320</v>
      </c>
      <c r="D113" s="376" t="s">
        <v>321</v>
      </c>
      <c r="E113" s="982">
        <v>7.25</v>
      </c>
      <c r="F113" s="982">
        <v>6.67</v>
      </c>
      <c r="G113" s="984">
        <v>10.8</v>
      </c>
      <c r="I113" s="396"/>
      <c r="J113" s="396">
        <f>+ROUND(E113,2)</f>
        <v>7.25</v>
      </c>
      <c r="K113" s="396">
        <f>+ROUND(F113,2)</f>
        <v>6.67</v>
      </c>
      <c r="L113" s="396">
        <f>+ROUND(G113,2)</f>
        <v>10.8</v>
      </c>
    </row>
    <row r="114" spans="1:16">
      <c r="A114" s="531"/>
      <c r="B114" s="408"/>
      <c r="C114" s="341"/>
      <c r="D114" s="434" t="s">
        <v>322</v>
      </c>
      <c r="E114" s="983">
        <v>9.2200000000000006</v>
      </c>
      <c r="F114" s="983">
        <v>8.5500000000000007</v>
      </c>
      <c r="G114" s="985">
        <v>13.41</v>
      </c>
      <c r="I114" s="396"/>
      <c r="J114" s="396">
        <f t="shared" ref="J114:J120" si="33">+ROUND(E114,2)</f>
        <v>9.2200000000000006</v>
      </c>
      <c r="K114" s="396">
        <f t="shared" ref="K114:L120" si="34">+ROUND(F114,2)</f>
        <v>8.5500000000000007</v>
      </c>
      <c r="L114" s="396">
        <f t="shared" si="34"/>
        <v>13.41</v>
      </c>
    </row>
    <row r="115" spans="1:16">
      <c r="A115" s="531"/>
      <c r="B115" s="419" t="s">
        <v>357</v>
      </c>
      <c r="C115" s="341"/>
      <c r="D115" s="434" t="s">
        <v>324</v>
      </c>
      <c r="E115" s="983">
        <v>9.32</v>
      </c>
      <c r="F115" s="983">
        <v>8.64</v>
      </c>
      <c r="G115" s="985">
        <v>13.49</v>
      </c>
      <c r="I115" s="396"/>
      <c r="J115" s="396">
        <f t="shared" si="33"/>
        <v>9.32</v>
      </c>
      <c r="K115" s="396">
        <f t="shared" si="34"/>
        <v>8.64</v>
      </c>
      <c r="L115" s="396">
        <f t="shared" si="34"/>
        <v>13.49</v>
      </c>
    </row>
    <row r="116" spans="1:16">
      <c r="A116" s="531"/>
      <c r="B116" s="419" t="s">
        <v>358</v>
      </c>
      <c r="C116" s="341"/>
      <c r="D116" s="434" t="s">
        <v>326</v>
      </c>
      <c r="E116" s="983">
        <v>21.53</v>
      </c>
      <c r="F116" s="983">
        <v>21.33</v>
      </c>
      <c r="G116" s="985">
        <v>22.74</v>
      </c>
      <c r="I116" s="396"/>
      <c r="J116" s="396">
        <f t="shared" si="33"/>
        <v>21.53</v>
      </c>
      <c r="K116" s="396">
        <f t="shared" si="34"/>
        <v>21.33</v>
      </c>
      <c r="L116" s="396">
        <f t="shared" si="34"/>
        <v>22.74</v>
      </c>
    </row>
    <row r="117" spans="1:16">
      <c r="A117" s="531"/>
      <c r="B117" s="340" t="s">
        <v>448</v>
      </c>
      <c r="C117" s="435" t="s">
        <v>328</v>
      </c>
      <c r="D117" s="434" t="s">
        <v>321</v>
      </c>
      <c r="E117" s="983">
        <v>9.76</v>
      </c>
      <c r="F117" s="983">
        <v>9.07</v>
      </c>
      <c r="G117" s="985">
        <v>14.03</v>
      </c>
      <c r="I117" s="396"/>
      <c r="J117" s="396">
        <f t="shared" si="33"/>
        <v>9.76</v>
      </c>
      <c r="K117" s="396">
        <f t="shared" si="34"/>
        <v>9.07</v>
      </c>
      <c r="L117" s="396">
        <f t="shared" si="34"/>
        <v>14.03</v>
      </c>
    </row>
    <row r="118" spans="1:16">
      <c r="A118" s="531"/>
      <c r="B118" s="419"/>
      <c r="C118" s="341"/>
      <c r="D118" s="434" t="s">
        <v>322</v>
      </c>
      <c r="E118" s="983">
        <v>11.37</v>
      </c>
      <c r="F118" s="983">
        <v>10.51</v>
      </c>
      <c r="G118" s="985">
        <v>16.66</v>
      </c>
      <c r="I118" s="396"/>
      <c r="J118" s="396">
        <f t="shared" si="33"/>
        <v>11.37</v>
      </c>
      <c r="K118" s="396">
        <f t="shared" si="34"/>
        <v>10.51</v>
      </c>
      <c r="L118" s="396">
        <f t="shared" si="34"/>
        <v>16.66</v>
      </c>
    </row>
    <row r="119" spans="1:16">
      <c r="A119" s="531"/>
      <c r="B119" s="419"/>
      <c r="C119" s="341"/>
      <c r="D119" s="434" t="s">
        <v>324</v>
      </c>
      <c r="E119" s="983">
        <v>12.2</v>
      </c>
      <c r="F119" s="983">
        <v>11.36</v>
      </c>
      <c r="G119" s="985">
        <v>17.39</v>
      </c>
      <c r="I119" s="396"/>
      <c r="J119" s="396">
        <f t="shared" si="33"/>
        <v>12.2</v>
      </c>
      <c r="K119" s="396">
        <f t="shared" si="34"/>
        <v>11.36</v>
      </c>
      <c r="L119" s="396">
        <f t="shared" si="34"/>
        <v>17.39</v>
      </c>
    </row>
    <row r="120" spans="1:16">
      <c r="A120" s="531"/>
      <c r="B120" s="422"/>
      <c r="C120" s="346"/>
      <c r="D120" s="359" t="s">
        <v>326</v>
      </c>
      <c r="E120" s="983">
        <v>27.2</v>
      </c>
      <c r="F120" s="983">
        <v>27.03</v>
      </c>
      <c r="G120" s="985">
        <v>28.25</v>
      </c>
      <c r="I120" s="396"/>
      <c r="J120" s="396">
        <f t="shared" si="33"/>
        <v>27.2</v>
      </c>
      <c r="K120" s="396">
        <f t="shared" si="34"/>
        <v>27.03</v>
      </c>
      <c r="L120" s="396">
        <f t="shared" si="34"/>
        <v>28.25</v>
      </c>
    </row>
    <row r="121" spans="1:16">
      <c r="B121" s="238"/>
      <c r="C121" s="238"/>
      <c r="D121" s="238"/>
      <c r="E121" s="238"/>
      <c r="F121" s="238"/>
      <c r="G121" s="238"/>
      <c r="H121" s="238"/>
      <c r="I121" s="238"/>
      <c r="J121" s="238"/>
      <c r="K121" s="190"/>
      <c r="L121" s="190"/>
    </row>
    <row r="122" spans="1:16">
      <c r="A122" s="531"/>
      <c r="B122" s="436" t="s">
        <v>50</v>
      </c>
      <c r="C122" s="363"/>
      <c r="D122" s="363"/>
      <c r="E122" s="437"/>
      <c r="F122" s="438" t="s">
        <v>318</v>
      </c>
      <c r="G122" s="365"/>
      <c r="H122" s="365"/>
      <c r="I122" s="366"/>
      <c r="J122" s="366"/>
      <c r="K122" s="190"/>
      <c r="L122" s="190"/>
    </row>
    <row r="123" spans="1:16">
      <c r="A123" s="531"/>
      <c r="B123" s="431"/>
      <c r="C123" s="381"/>
      <c r="D123" s="431"/>
      <c r="E123" s="381"/>
      <c r="F123" s="431"/>
      <c r="G123" s="382" t="s">
        <v>331</v>
      </c>
      <c r="H123" s="431"/>
      <c r="I123" s="382" t="s">
        <v>349</v>
      </c>
      <c r="J123" s="432" t="s">
        <v>332</v>
      </c>
      <c r="K123" s="190"/>
      <c r="L123" s="190"/>
    </row>
    <row r="124" spans="1:16" ht="24.75" customHeight="1">
      <c r="A124" s="531"/>
      <c r="B124" s="433" t="s">
        <v>130</v>
      </c>
      <c r="C124" s="385" t="s">
        <v>3</v>
      </c>
      <c r="D124" s="433" t="s">
        <v>319</v>
      </c>
      <c r="E124" s="386" t="s">
        <v>333</v>
      </c>
      <c r="F124" s="405" t="s">
        <v>334</v>
      </c>
      <c r="G124" s="386" t="s">
        <v>335</v>
      </c>
      <c r="H124" s="405" t="s">
        <v>336</v>
      </c>
      <c r="I124" s="386" t="s">
        <v>363</v>
      </c>
      <c r="J124" s="405" t="s">
        <v>338</v>
      </c>
      <c r="K124" s="190"/>
      <c r="L124" s="190"/>
    </row>
    <row r="125" spans="1:16">
      <c r="A125" s="531"/>
      <c r="B125" s="371"/>
      <c r="C125" s="372"/>
      <c r="D125" s="439"/>
      <c r="E125" s="373"/>
      <c r="F125" s="335"/>
      <c r="G125" s="373"/>
      <c r="H125" s="335"/>
      <c r="I125" s="373" t="s">
        <v>364</v>
      </c>
      <c r="J125" s="335"/>
      <c r="K125" s="190"/>
      <c r="L125" s="190"/>
    </row>
    <row r="126" spans="1:16">
      <c r="A126" s="531"/>
      <c r="B126" s="440"/>
      <c r="C126" s="375" t="s">
        <v>339</v>
      </c>
      <c r="D126" s="376" t="s">
        <v>340</v>
      </c>
      <c r="E126" s="389" t="s">
        <v>341</v>
      </c>
      <c r="F126" s="949">
        <v>56.5</v>
      </c>
      <c r="G126" s="949">
        <v>52.14</v>
      </c>
      <c r="H126" s="949">
        <v>56.13</v>
      </c>
      <c r="I126" s="949">
        <v>53.12</v>
      </c>
      <c r="J126" s="949">
        <v>57.04</v>
      </c>
      <c r="K126" s="190"/>
      <c r="L126" s="390">
        <f>+ROUND(F126,2)</f>
        <v>56.5</v>
      </c>
      <c r="M126" s="390">
        <f t="shared" ref="M126:P126" si="35">+ROUND(G126,2)</f>
        <v>52.14</v>
      </c>
      <c r="N126" s="390">
        <f t="shared" si="35"/>
        <v>56.13</v>
      </c>
      <c r="O126" s="390">
        <f t="shared" si="35"/>
        <v>53.12</v>
      </c>
      <c r="P126" s="390">
        <f t="shared" si="35"/>
        <v>57.04</v>
      </c>
    </row>
    <row r="127" spans="1:16">
      <c r="A127" s="531"/>
      <c r="B127" s="419" t="s">
        <v>357</v>
      </c>
      <c r="C127" s="341"/>
      <c r="D127" s="434" t="s">
        <v>342</v>
      </c>
      <c r="E127" s="441" t="s">
        <v>341</v>
      </c>
      <c r="F127" s="957">
        <v>51.66</v>
      </c>
      <c r="G127" s="957">
        <v>48.45</v>
      </c>
      <c r="H127" s="957">
        <v>51.43</v>
      </c>
      <c r="I127" s="957">
        <v>50.01</v>
      </c>
      <c r="J127" s="957">
        <v>52.85</v>
      </c>
      <c r="K127" s="190"/>
      <c r="L127" s="390">
        <f t="shared" ref="L127:L131" si="36">+ROUND(F127,2)</f>
        <v>51.66</v>
      </c>
      <c r="M127" s="390">
        <f t="shared" ref="M127:M131" si="37">+ROUND(G127,2)</f>
        <v>48.45</v>
      </c>
      <c r="N127" s="390">
        <f t="shared" ref="N127:N131" si="38">+ROUND(H127,2)</f>
        <v>51.43</v>
      </c>
      <c r="O127" s="390">
        <f t="shared" ref="O127:O131" si="39">+ROUND(I127,2)</f>
        <v>50.01</v>
      </c>
      <c r="P127" s="390">
        <f t="shared" ref="P127:P131" si="40">+ROUND(J127,2)</f>
        <v>52.85</v>
      </c>
    </row>
    <row r="128" spans="1:16">
      <c r="A128" s="531"/>
      <c r="B128" s="419" t="s">
        <v>358</v>
      </c>
      <c r="C128" s="341"/>
      <c r="D128" s="434" t="s">
        <v>343</v>
      </c>
      <c r="E128" s="441" t="s">
        <v>341</v>
      </c>
      <c r="F128" s="957">
        <v>51.66</v>
      </c>
      <c r="G128" s="957">
        <v>48.45</v>
      </c>
      <c r="H128" s="957">
        <v>51.43</v>
      </c>
      <c r="I128" s="957">
        <v>50.01</v>
      </c>
      <c r="J128" s="957">
        <v>52.85</v>
      </c>
      <c r="K128" s="190"/>
      <c r="L128" s="390">
        <f t="shared" si="36"/>
        <v>51.66</v>
      </c>
      <c r="M128" s="390">
        <f t="shared" si="37"/>
        <v>48.45</v>
      </c>
      <c r="N128" s="390">
        <f t="shared" si="38"/>
        <v>51.43</v>
      </c>
      <c r="O128" s="390">
        <f t="shared" si="39"/>
        <v>50.01</v>
      </c>
      <c r="P128" s="390">
        <f t="shared" si="40"/>
        <v>52.85</v>
      </c>
    </row>
    <row r="129" spans="1:16">
      <c r="A129" s="531"/>
      <c r="B129" s="340" t="s">
        <v>448</v>
      </c>
      <c r="C129" s="358" t="s">
        <v>344</v>
      </c>
      <c r="D129" s="434" t="s">
        <v>345</v>
      </c>
      <c r="E129" s="441" t="s">
        <v>341</v>
      </c>
      <c r="F129" s="957">
        <v>89.41</v>
      </c>
      <c r="G129" s="957">
        <v>89.41</v>
      </c>
      <c r="H129" s="957">
        <v>96.23</v>
      </c>
      <c r="I129" s="957">
        <v>91.06</v>
      </c>
      <c r="J129" s="957">
        <v>97.86</v>
      </c>
      <c r="K129" s="190"/>
      <c r="L129" s="390">
        <f t="shared" si="36"/>
        <v>89.41</v>
      </c>
      <c r="M129" s="390">
        <f t="shared" si="37"/>
        <v>89.41</v>
      </c>
      <c r="N129" s="390">
        <f t="shared" si="38"/>
        <v>96.23</v>
      </c>
      <c r="O129" s="390">
        <f t="shared" si="39"/>
        <v>91.06</v>
      </c>
      <c r="P129" s="390">
        <f t="shared" si="40"/>
        <v>97.86</v>
      </c>
    </row>
    <row r="130" spans="1:16">
      <c r="A130" s="531"/>
      <c r="B130" s="442"/>
      <c r="C130" s="341"/>
      <c r="D130" s="434" t="s">
        <v>346</v>
      </c>
      <c r="E130" s="441" t="s">
        <v>341</v>
      </c>
      <c r="F130" s="957">
        <v>65.28</v>
      </c>
      <c r="G130" s="957">
        <v>65.28</v>
      </c>
      <c r="H130" s="957">
        <v>70.59</v>
      </c>
      <c r="I130" s="957">
        <v>65.86</v>
      </c>
      <c r="J130" s="957">
        <v>71.13</v>
      </c>
      <c r="K130" s="190"/>
      <c r="L130" s="390">
        <f t="shared" si="36"/>
        <v>65.28</v>
      </c>
      <c r="M130" s="390">
        <f t="shared" si="37"/>
        <v>65.28</v>
      </c>
      <c r="N130" s="390">
        <f t="shared" si="38"/>
        <v>70.59</v>
      </c>
      <c r="O130" s="390">
        <f t="shared" si="39"/>
        <v>65.86</v>
      </c>
      <c r="P130" s="390">
        <f t="shared" si="40"/>
        <v>71.13</v>
      </c>
    </row>
    <row r="131" spans="1:16">
      <c r="A131" s="531"/>
      <c r="B131" s="395"/>
      <c r="C131" s="346"/>
      <c r="D131" s="443" t="s">
        <v>347</v>
      </c>
      <c r="E131" s="441" t="s">
        <v>341</v>
      </c>
      <c r="F131" s="957">
        <v>65.28</v>
      </c>
      <c r="G131" s="957">
        <v>65.28</v>
      </c>
      <c r="H131" s="957">
        <v>70.59</v>
      </c>
      <c r="I131" s="957">
        <v>65.86</v>
      </c>
      <c r="J131" s="957">
        <v>71.13</v>
      </c>
      <c r="K131" s="190"/>
      <c r="L131" s="390">
        <f t="shared" si="36"/>
        <v>65.28</v>
      </c>
      <c r="M131" s="390">
        <f t="shared" si="37"/>
        <v>65.28</v>
      </c>
      <c r="N131" s="390">
        <f t="shared" si="38"/>
        <v>70.59</v>
      </c>
      <c r="O131" s="390">
        <f t="shared" si="39"/>
        <v>65.86</v>
      </c>
      <c r="P131" s="390">
        <f t="shared" si="40"/>
        <v>71.13</v>
      </c>
    </row>
    <row r="132" spans="1:16">
      <c r="B132" s="238"/>
      <c r="C132" s="238"/>
      <c r="D132" s="238"/>
      <c r="E132" s="238"/>
      <c r="F132" s="238"/>
      <c r="G132" s="238"/>
      <c r="H132" s="238"/>
      <c r="I132" s="238"/>
      <c r="J132" s="238"/>
      <c r="K132" s="190"/>
      <c r="L132" s="190"/>
    </row>
    <row r="133" spans="1:16">
      <c r="A133" s="531"/>
      <c r="B133" s="436" t="s">
        <v>50</v>
      </c>
      <c r="C133" s="444"/>
      <c r="D133" s="444"/>
      <c r="E133" s="445"/>
      <c r="F133" s="446" t="s">
        <v>318</v>
      </c>
      <c r="G133" s="447"/>
      <c r="H133" s="447"/>
      <c r="I133" s="448"/>
      <c r="J133" s="448"/>
      <c r="K133" s="190"/>
      <c r="L133" s="190"/>
    </row>
    <row r="134" spans="1:16">
      <c r="A134" s="531"/>
      <c r="B134" s="449"/>
      <c r="C134" s="450"/>
      <c r="D134" s="449"/>
      <c r="E134" s="450"/>
      <c r="F134" s="449"/>
      <c r="G134" s="451" t="s">
        <v>331</v>
      </c>
      <c r="H134" s="449"/>
      <c r="I134" s="451" t="s">
        <v>331</v>
      </c>
      <c r="J134" s="452" t="s">
        <v>332</v>
      </c>
      <c r="K134" s="190"/>
      <c r="L134" s="190"/>
    </row>
    <row r="135" spans="1:16" ht="32.25" customHeight="1">
      <c r="A135" s="531"/>
      <c r="B135" s="433" t="s">
        <v>130</v>
      </c>
      <c r="C135" s="385" t="s">
        <v>3</v>
      </c>
      <c r="D135" s="433" t="s">
        <v>319</v>
      </c>
      <c r="E135" s="386" t="s">
        <v>333</v>
      </c>
      <c r="F135" s="405" t="s">
        <v>334</v>
      </c>
      <c r="G135" s="386" t="s">
        <v>335</v>
      </c>
      <c r="H135" s="405" t="s">
        <v>336</v>
      </c>
      <c r="I135" s="386" t="s">
        <v>337</v>
      </c>
      <c r="J135" s="405" t="s">
        <v>338</v>
      </c>
      <c r="K135" s="190"/>
      <c r="L135" s="190"/>
    </row>
    <row r="136" spans="1:16">
      <c r="A136" s="531"/>
      <c r="B136" s="371"/>
      <c r="C136" s="372"/>
      <c r="D136" s="371"/>
      <c r="E136" s="373"/>
      <c r="F136" s="335"/>
      <c r="G136" s="373"/>
      <c r="H136" s="335"/>
      <c r="I136" s="373" t="s">
        <v>338</v>
      </c>
      <c r="J136" s="335"/>
      <c r="K136" s="190"/>
      <c r="L136" s="190"/>
    </row>
    <row r="137" spans="1:16">
      <c r="A137" s="531"/>
      <c r="B137" s="440"/>
      <c r="C137" s="409" t="s">
        <v>320</v>
      </c>
      <c r="D137" s="409" t="s">
        <v>351</v>
      </c>
      <c r="E137" s="389" t="s">
        <v>341</v>
      </c>
      <c r="F137" s="949">
        <v>23.52</v>
      </c>
      <c r="G137" s="949">
        <v>22.84</v>
      </c>
      <c r="H137" s="949">
        <v>26.83</v>
      </c>
      <c r="I137" s="949">
        <v>25.14</v>
      </c>
      <c r="J137" s="949">
        <v>27.71</v>
      </c>
      <c r="K137" s="190"/>
      <c r="L137" s="390">
        <f>+ROUND(F137,2)</f>
        <v>23.52</v>
      </c>
      <c r="M137" s="390">
        <f t="shared" ref="M137:P137" si="41">+ROUND(G137,2)</f>
        <v>22.84</v>
      </c>
      <c r="N137" s="390">
        <f t="shared" si="41"/>
        <v>26.83</v>
      </c>
      <c r="O137" s="390">
        <f t="shared" si="41"/>
        <v>25.14</v>
      </c>
      <c r="P137" s="390">
        <f t="shared" si="41"/>
        <v>27.71</v>
      </c>
    </row>
    <row r="138" spans="1:16">
      <c r="A138" s="531"/>
      <c r="B138" s="419" t="s">
        <v>357</v>
      </c>
      <c r="C138" s="453" t="s">
        <v>328</v>
      </c>
      <c r="D138" s="454" t="s">
        <v>351</v>
      </c>
      <c r="E138" s="455" t="s">
        <v>341</v>
      </c>
      <c r="F138" s="955">
        <v>23.59</v>
      </c>
      <c r="G138" s="955">
        <v>24.6</v>
      </c>
      <c r="H138" s="955">
        <v>27.71</v>
      </c>
      <c r="I138" s="955">
        <v>26.96</v>
      </c>
      <c r="J138" s="955">
        <v>28.11</v>
      </c>
      <c r="K138" s="190"/>
      <c r="L138" s="390">
        <f t="shared" ref="L138:L142" si="42">+ROUND(F138,2)</f>
        <v>23.59</v>
      </c>
      <c r="M138" s="390">
        <f t="shared" ref="M138:M142" si="43">+ROUND(G138,2)</f>
        <v>24.6</v>
      </c>
      <c r="N138" s="390">
        <f t="shared" ref="N138:N142" si="44">+ROUND(H138,2)</f>
        <v>27.71</v>
      </c>
      <c r="O138" s="390">
        <f t="shared" ref="O138:O142" si="45">+ROUND(I138,2)</f>
        <v>26.96</v>
      </c>
      <c r="P138" s="390">
        <f t="shared" ref="P138:P142" si="46">+ROUND(J138,2)</f>
        <v>28.11</v>
      </c>
    </row>
    <row r="139" spans="1:16">
      <c r="A139" s="531"/>
      <c r="B139" s="419" t="s">
        <v>358</v>
      </c>
      <c r="C139" s="453" t="s">
        <v>339</v>
      </c>
      <c r="D139" s="454" t="s">
        <v>352</v>
      </c>
      <c r="E139" s="455" t="s">
        <v>341</v>
      </c>
      <c r="F139" s="955">
        <v>164.05</v>
      </c>
      <c r="G139" s="955">
        <v>164.05</v>
      </c>
      <c r="H139" s="955">
        <v>170.03</v>
      </c>
      <c r="I139" s="955">
        <v>179.22</v>
      </c>
      <c r="J139" s="955">
        <v>185.14</v>
      </c>
      <c r="K139" s="190"/>
      <c r="L139" s="390">
        <f t="shared" si="42"/>
        <v>164.05</v>
      </c>
      <c r="M139" s="390">
        <f t="shared" si="43"/>
        <v>164.05</v>
      </c>
      <c r="N139" s="390">
        <f t="shared" si="44"/>
        <v>170.03</v>
      </c>
      <c r="O139" s="390">
        <f t="shared" si="45"/>
        <v>179.22</v>
      </c>
      <c r="P139" s="390">
        <f t="shared" si="46"/>
        <v>185.14</v>
      </c>
    </row>
    <row r="140" spans="1:16">
      <c r="A140" s="531"/>
      <c r="B140" s="340" t="s">
        <v>448</v>
      </c>
      <c r="C140" s="409"/>
      <c r="D140" s="454" t="s">
        <v>353</v>
      </c>
      <c r="E140" s="455" t="s">
        <v>341</v>
      </c>
      <c r="F140" s="955">
        <v>164.05</v>
      </c>
      <c r="G140" s="955">
        <v>164.05</v>
      </c>
      <c r="H140" s="955">
        <v>170.03</v>
      </c>
      <c r="I140" s="955">
        <v>179.22</v>
      </c>
      <c r="J140" s="955">
        <v>185.14</v>
      </c>
      <c r="K140" s="190"/>
      <c r="L140" s="390">
        <f t="shared" si="42"/>
        <v>164.05</v>
      </c>
      <c r="M140" s="390">
        <f t="shared" si="43"/>
        <v>164.05</v>
      </c>
      <c r="N140" s="390">
        <f t="shared" si="44"/>
        <v>170.03</v>
      </c>
      <c r="O140" s="390">
        <f t="shared" si="45"/>
        <v>179.22</v>
      </c>
      <c r="P140" s="390">
        <f t="shared" si="46"/>
        <v>185.14</v>
      </c>
    </row>
    <row r="141" spans="1:16">
      <c r="A141" s="531"/>
      <c r="B141" s="440"/>
      <c r="C141" s="453" t="s">
        <v>344</v>
      </c>
      <c r="D141" s="454" t="s">
        <v>354</v>
      </c>
      <c r="E141" s="455" t="s">
        <v>341</v>
      </c>
      <c r="F141" s="955">
        <v>264.33999999999997</v>
      </c>
      <c r="G141" s="955">
        <v>240.86</v>
      </c>
      <c r="H141" s="955">
        <v>240.86</v>
      </c>
      <c r="I141" s="955">
        <v>263.60000000000002</v>
      </c>
      <c r="J141" s="955">
        <v>263.60000000000002</v>
      </c>
      <c r="K141" s="190"/>
      <c r="L141" s="390">
        <f t="shared" si="42"/>
        <v>264.33999999999997</v>
      </c>
      <c r="M141" s="390">
        <f t="shared" si="43"/>
        <v>240.86</v>
      </c>
      <c r="N141" s="390">
        <f t="shared" si="44"/>
        <v>240.86</v>
      </c>
      <c r="O141" s="390">
        <f t="shared" si="45"/>
        <v>263.60000000000002</v>
      </c>
      <c r="P141" s="390">
        <f t="shared" si="46"/>
        <v>263.60000000000002</v>
      </c>
    </row>
    <row r="142" spans="1:16">
      <c r="A142" s="531"/>
      <c r="B142" s="456"/>
      <c r="C142" s="413"/>
      <c r="D142" s="454" t="s">
        <v>355</v>
      </c>
      <c r="E142" s="455" t="s">
        <v>341</v>
      </c>
      <c r="F142" s="955">
        <v>232.91</v>
      </c>
      <c r="G142" s="955">
        <v>232.91</v>
      </c>
      <c r="H142" s="955">
        <v>239.91</v>
      </c>
      <c r="I142" s="955">
        <v>255.69</v>
      </c>
      <c r="J142" s="955">
        <v>262.51</v>
      </c>
      <c r="K142" s="190"/>
      <c r="L142" s="390">
        <f t="shared" si="42"/>
        <v>232.91</v>
      </c>
      <c r="M142" s="390">
        <f t="shared" si="43"/>
        <v>232.91</v>
      </c>
      <c r="N142" s="390">
        <f t="shared" si="44"/>
        <v>239.91</v>
      </c>
      <c r="O142" s="390">
        <f t="shared" si="45"/>
        <v>255.69</v>
      </c>
      <c r="P142" s="390">
        <f t="shared" si="46"/>
        <v>262.51</v>
      </c>
    </row>
    <row r="143" spans="1:16">
      <c r="A143" s="531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1:16"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</row>
    <row r="146" spans="1:16" ht="18.75">
      <c r="B146" s="1020" t="s">
        <v>365</v>
      </c>
      <c r="C146" s="1020"/>
      <c r="D146" s="1020"/>
      <c r="E146" s="1020"/>
      <c r="F146" s="1020"/>
      <c r="G146" s="1020"/>
      <c r="H146" s="1020"/>
      <c r="I146" s="190"/>
      <c r="J146" s="190"/>
    </row>
    <row r="147" spans="1:16"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6">
      <c r="A148" s="531"/>
      <c r="B148" s="458" t="s">
        <v>50</v>
      </c>
      <c r="C148" s="459"/>
      <c r="D148" s="459"/>
      <c r="E148" s="460"/>
      <c r="F148" s="461" t="s">
        <v>318</v>
      </c>
      <c r="G148" s="462"/>
      <c r="H148" s="462"/>
      <c r="I148" s="463"/>
      <c r="J148" s="463"/>
    </row>
    <row r="149" spans="1:16">
      <c r="A149" s="531"/>
      <c r="B149" s="449"/>
      <c r="C149" s="464"/>
      <c r="D149" s="464"/>
      <c r="E149" s="464"/>
      <c r="F149" s="464"/>
      <c r="G149" s="464" t="s">
        <v>331</v>
      </c>
      <c r="H149" s="464"/>
      <c r="I149" s="464" t="s">
        <v>331</v>
      </c>
      <c r="J149" s="464" t="s">
        <v>336</v>
      </c>
    </row>
    <row r="150" spans="1:16" ht="22.5" customHeight="1">
      <c r="A150" s="531"/>
      <c r="B150" s="433" t="s">
        <v>130</v>
      </c>
      <c r="C150" s="433" t="s">
        <v>3</v>
      </c>
      <c r="D150" s="433" t="s">
        <v>319</v>
      </c>
      <c r="E150" s="433" t="s">
        <v>333</v>
      </c>
      <c r="F150" s="433" t="s">
        <v>334</v>
      </c>
      <c r="G150" s="433" t="s">
        <v>335</v>
      </c>
      <c r="H150" s="433" t="s">
        <v>336</v>
      </c>
      <c r="I150" s="433" t="s">
        <v>337</v>
      </c>
      <c r="J150" s="433" t="s">
        <v>364</v>
      </c>
    </row>
    <row r="151" spans="1:16">
      <c r="A151" s="531"/>
      <c r="B151" s="371"/>
      <c r="C151" s="371"/>
      <c r="D151" s="371"/>
      <c r="E151" s="371"/>
      <c r="F151" s="371"/>
      <c r="G151" s="371"/>
      <c r="H151" s="371"/>
      <c r="I151" s="371" t="s">
        <v>338</v>
      </c>
      <c r="J151" s="371"/>
    </row>
    <row r="152" spans="1:16">
      <c r="A152" s="531"/>
      <c r="B152" s="408"/>
      <c r="C152" s="465" t="s">
        <v>320</v>
      </c>
      <c r="D152" s="466" t="s">
        <v>321</v>
      </c>
      <c r="E152" s="455" t="s">
        <v>341</v>
      </c>
      <c r="F152" s="955">
        <v>21.76</v>
      </c>
      <c r="G152" s="955">
        <v>21.05</v>
      </c>
      <c r="H152" s="955">
        <v>22.74</v>
      </c>
      <c r="I152" s="955">
        <v>21.22</v>
      </c>
      <c r="J152" s="955">
        <v>22.91</v>
      </c>
      <c r="L152" s="390">
        <f>+ROUND(F152,2)</f>
        <v>21.76</v>
      </c>
      <c r="M152" s="390">
        <f t="shared" ref="M152:P152" si="47">+ROUND(G152,2)</f>
        <v>21.05</v>
      </c>
      <c r="N152" s="390">
        <f t="shared" si="47"/>
        <v>22.74</v>
      </c>
      <c r="O152" s="390">
        <f t="shared" si="47"/>
        <v>21.22</v>
      </c>
      <c r="P152" s="390">
        <f t="shared" si="47"/>
        <v>22.91</v>
      </c>
    </row>
    <row r="153" spans="1:16">
      <c r="A153" s="531"/>
      <c r="B153" s="440"/>
      <c r="C153" s="467"/>
      <c r="D153" s="466" t="s">
        <v>322</v>
      </c>
      <c r="E153" s="455" t="s">
        <v>341</v>
      </c>
      <c r="F153" s="955">
        <v>24.53</v>
      </c>
      <c r="G153" s="955">
        <v>23.55</v>
      </c>
      <c r="H153" s="955">
        <v>25.48</v>
      </c>
      <c r="I153" s="955">
        <v>23.79</v>
      </c>
      <c r="J153" s="955">
        <v>25.68</v>
      </c>
      <c r="L153" s="390">
        <f t="shared" ref="L153:L165" si="48">+ROUND(F153,2)</f>
        <v>24.53</v>
      </c>
      <c r="M153" s="390">
        <f t="shared" ref="M153:M165" si="49">+ROUND(G153,2)</f>
        <v>23.55</v>
      </c>
      <c r="N153" s="390">
        <f t="shared" ref="N153:N165" si="50">+ROUND(H153,2)</f>
        <v>25.48</v>
      </c>
      <c r="O153" s="390">
        <f t="shared" ref="O153:O165" si="51">+ROUND(I153,2)</f>
        <v>23.79</v>
      </c>
      <c r="P153" s="390">
        <f t="shared" ref="P153:P165" si="52">+ROUND(J153,2)</f>
        <v>25.68</v>
      </c>
    </row>
    <row r="154" spans="1:16">
      <c r="A154" s="531"/>
      <c r="B154" s="440"/>
      <c r="C154" s="467"/>
      <c r="D154" s="466" t="s">
        <v>324</v>
      </c>
      <c r="E154" s="455" t="s">
        <v>341</v>
      </c>
      <c r="F154" s="955">
        <v>24.67</v>
      </c>
      <c r="G154" s="955">
        <v>23.69</v>
      </c>
      <c r="H154" s="955">
        <v>25.58</v>
      </c>
      <c r="I154" s="955">
        <v>23.92</v>
      </c>
      <c r="J154" s="955">
        <v>25.78</v>
      </c>
      <c r="L154" s="390">
        <f t="shared" si="48"/>
        <v>24.67</v>
      </c>
      <c r="M154" s="390">
        <f t="shared" si="49"/>
        <v>23.69</v>
      </c>
      <c r="N154" s="390">
        <f t="shared" si="50"/>
        <v>25.58</v>
      </c>
      <c r="O154" s="390">
        <f t="shared" si="51"/>
        <v>23.92</v>
      </c>
      <c r="P154" s="390">
        <f t="shared" si="52"/>
        <v>25.78</v>
      </c>
    </row>
    <row r="155" spans="1:16">
      <c r="A155" s="531"/>
      <c r="B155" s="440"/>
      <c r="C155" s="468"/>
      <c r="D155" s="466" t="s">
        <v>326</v>
      </c>
      <c r="E155" s="455" t="s">
        <v>341</v>
      </c>
      <c r="F155" s="955">
        <v>35.31</v>
      </c>
      <c r="G155" s="955">
        <v>33.72</v>
      </c>
      <c r="H155" s="955">
        <v>36.119999999999997</v>
      </c>
      <c r="I155" s="955">
        <v>34.799999999999997</v>
      </c>
      <c r="J155" s="955">
        <v>37.14</v>
      </c>
      <c r="L155" s="390">
        <f t="shared" si="48"/>
        <v>35.31</v>
      </c>
      <c r="M155" s="390">
        <f t="shared" si="49"/>
        <v>33.72</v>
      </c>
      <c r="N155" s="390">
        <f t="shared" si="50"/>
        <v>36.119999999999997</v>
      </c>
      <c r="O155" s="390">
        <f t="shared" si="51"/>
        <v>34.799999999999997</v>
      </c>
      <c r="P155" s="390">
        <f t="shared" si="52"/>
        <v>37.14</v>
      </c>
    </row>
    <row r="156" spans="1:16">
      <c r="A156" s="531"/>
      <c r="B156" s="440" t="s">
        <v>357</v>
      </c>
      <c r="C156" s="465" t="s">
        <v>328</v>
      </c>
      <c r="D156" s="466" t="s">
        <v>321</v>
      </c>
      <c r="E156" s="455" t="s">
        <v>341</v>
      </c>
      <c r="F156" s="955">
        <v>35.07</v>
      </c>
      <c r="G156" s="955">
        <v>34.200000000000003</v>
      </c>
      <c r="H156" s="955">
        <v>36.049999999999997</v>
      </c>
      <c r="I156" s="955">
        <v>36.49</v>
      </c>
      <c r="J156" s="955">
        <v>38.32</v>
      </c>
      <c r="L156" s="390">
        <f t="shared" si="48"/>
        <v>35.07</v>
      </c>
      <c r="M156" s="390">
        <f t="shared" si="49"/>
        <v>34.200000000000003</v>
      </c>
      <c r="N156" s="390">
        <f t="shared" si="50"/>
        <v>36.049999999999997</v>
      </c>
      <c r="O156" s="390">
        <f t="shared" si="51"/>
        <v>36.49</v>
      </c>
      <c r="P156" s="390">
        <f t="shared" si="52"/>
        <v>38.32</v>
      </c>
    </row>
    <row r="157" spans="1:16">
      <c r="A157" s="531"/>
      <c r="B157" s="440" t="s">
        <v>366</v>
      </c>
      <c r="C157" s="467"/>
      <c r="D157" s="466" t="s">
        <v>322</v>
      </c>
      <c r="E157" s="455" t="s">
        <v>341</v>
      </c>
      <c r="F157" s="955">
        <v>26.63</v>
      </c>
      <c r="G157" s="955">
        <v>26.63</v>
      </c>
      <c r="H157" s="955">
        <v>28.82</v>
      </c>
      <c r="I157" s="955">
        <v>26.83</v>
      </c>
      <c r="J157" s="955">
        <v>28.99</v>
      </c>
      <c r="L157" s="390">
        <f t="shared" si="48"/>
        <v>26.63</v>
      </c>
      <c r="M157" s="390">
        <f t="shared" si="49"/>
        <v>26.63</v>
      </c>
      <c r="N157" s="390">
        <f t="shared" si="50"/>
        <v>28.82</v>
      </c>
      <c r="O157" s="390">
        <f t="shared" si="51"/>
        <v>26.83</v>
      </c>
      <c r="P157" s="390">
        <f t="shared" si="52"/>
        <v>28.99</v>
      </c>
    </row>
    <row r="158" spans="1:16">
      <c r="A158" s="531"/>
      <c r="B158" s="440" t="s">
        <v>367</v>
      </c>
      <c r="C158" s="469"/>
      <c r="D158" s="466" t="s">
        <v>324</v>
      </c>
      <c r="E158" s="455" t="s">
        <v>341</v>
      </c>
      <c r="F158" s="955">
        <v>36.86</v>
      </c>
      <c r="G158" s="955">
        <v>37.369999999999997</v>
      </c>
      <c r="H158" s="955">
        <v>39.06</v>
      </c>
      <c r="I158" s="955">
        <v>39.53</v>
      </c>
      <c r="J158" s="955">
        <v>41.09</v>
      </c>
      <c r="L158" s="390">
        <f t="shared" si="48"/>
        <v>36.86</v>
      </c>
      <c r="M158" s="390">
        <f t="shared" si="49"/>
        <v>37.369999999999997</v>
      </c>
      <c r="N158" s="390">
        <f t="shared" si="50"/>
        <v>39.06</v>
      </c>
      <c r="O158" s="390">
        <f t="shared" si="51"/>
        <v>39.53</v>
      </c>
      <c r="P158" s="390">
        <f t="shared" si="52"/>
        <v>41.09</v>
      </c>
    </row>
    <row r="159" spans="1:16">
      <c r="A159" s="531"/>
      <c r="B159" s="440" t="s">
        <v>368</v>
      </c>
      <c r="C159" s="470"/>
      <c r="D159" s="466" t="s">
        <v>326</v>
      </c>
      <c r="E159" s="455" t="s">
        <v>341</v>
      </c>
      <c r="F159" s="955">
        <v>52.44</v>
      </c>
      <c r="G159" s="955">
        <v>50.62</v>
      </c>
      <c r="H159" s="955">
        <v>53.12</v>
      </c>
      <c r="I159" s="955">
        <v>54.4</v>
      </c>
      <c r="J159" s="955">
        <v>56.9</v>
      </c>
      <c r="L159" s="390">
        <f t="shared" si="48"/>
        <v>52.44</v>
      </c>
      <c r="M159" s="390">
        <f t="shared" si="49"/>
        <v>50.62</v>
      </c>
      <c r="N159" s="390">
        <f t="shared" si="50"/>
        <v>53.12</v>
      </c>
      <c r="O159" s="390">
        <f t="shared" si="51"/>
        <v>54.4</v>
      </c>
      <c r="P159" s="390">
        <f t="shared" si="52"/>
        <v>56.9</v>
      </c>
    </row>
    <row r="160" spans="1:16">
      <c r="A160" s="531"/>
      <c r="B160" s="440"/>
      <c r="C160" s="471" t="s">
        <v>339</v>
      </c>
      <c r="D160" s="466" t="s">
        <v>340</v>
      </c>
      <c r="E160" s="455" t="s">
        <v>341</v>
      </c>
      <c r="F160" s="955">
        <v>56.5</v>
      </c>
      <c r="G160" s="955">
        <v>52.14</v>
      </c>
      <c r="H160" s="955">
        <v>56.13</v>
      </c>
      <c r="I160" s="955">
        <v>53.12</v>
      </c>
      <c r="J160" s="955">
        <v>57.04</v>
      </c>
      <c r="L160" s="390">
        <f t="shared" si="48"/>
        <v>56.5</v>
      </c>
      <c r="M160" s="390">
        <f t="shared" si="49"/>
        <v>52.14</v>
      </c>
      <c r="N160" s="390">
        <f t="shared" si="50"/>
        <v>56.13</v>
      </c>
      <c r="O160" s="390">
        <f t="shared" si="51"/>
        <v>53.12</v>
      </c>
      <c r="P160" s="390">
        <f t="shared" si="52"/>
        <v>57.04</v>
      </c>
    </row>
    <row r="161" spans="1:16">
      <c r="A161" s="531"/>
      <c r="B161" s="440"/>
      <c r="C161" s="469"/>
      <c r="D161" s="466" t="s">
        <v>342</v>
      </c>
      <c r="E161" s="455" t="s">
        <v>341</v>
      </c>
      <c r="F161" s="955">
        <v>51.66</v>
      </c>
      <c r="G161" s="955">
        <v>48.45</v>
      </c>
      <c r="H161" s="955">
        <v>51.43</v>
      </c>
      <c r="I161" s="955">
        <v>50.01</v>
      </c>
      <c r="J161" s="955">
        <v>52.85</v>
      </c>
      <c r="L161" s="390">
        <f t="shared" si="48"/>
        <v>51.66</v>
      </c>
      <c r="M161" s="390">
        <f t="shared" si="49"/>
        <v>48.45</v>
      </c>
      <c r="N161" s="390">
        <f t="shared" si="50"/>
        <v>51.43</v>
      </c>
      <c r="O161" s="390">
        <f t="shared" si="51"/>
        <v>50.01</v>
      </c>
      <c r="P161" s="390">
        <f t="shared" si="52"/>
        <v>52.85</v>
      </c>
    </row>
    <row r="162" spans="1:16">
      <c r="A162" s="531"/>
      <c r="B162" s="440"/>
      <c r="C162" s="470"/>
      <c r="D162" s="466" t="s">
        <v>343</v>
      </c>
      <c r="E162" s="455" t="s">
        <v>341</v>
      </c>
      <c r="F162" s="955">
        <v>51.66</v>
      </c>
      <c r="G162" s="955">
        <v>48.45</v>
      </c>
      <c r="H162" s="955">
        <v>51.43</v>
      </c>
      <c r="I162" s="955">
        <v>50.01</v>
      </c>
      <c r="J162" s="955">
        <v>52.85</v>
      </c>
      <c r="L162" s="390">
        <f t="shared" si="48"/>
        <v>51.66</v>
      </c>
      <c r="M162" s="390">
        <f t="shared" si="49"/>
        <v>48.45</v>
      </c>
      <c r="N162" s="390">
        <f t="shared" si="50"/>
        <v>51.43</v>
      </c>
      <c r="O162" s="390">
        <f t="shared" si="51"/>
        <v>50.01</v>
      </c>
      <c r="P162" s="390">
        <f t="shared" si="52"/>
        <v>52.85</v>
      </c>
    </row>
    <row r="163" spans="1:16">
      <c r="A163" s="531"/>
      <c r="B163" s="440"/>
      <c r="C163" s="471" t="s">
        <v>344</v>
      </c>
      <c r="D163" s="466" t="s">
        <v>345</v>
      </c>
      <c r="E163" s="455" t="s">
        <v>341</v>
      </c>
      <c r="F163" s="955">
        <v>99.61</v>
      </c>
      <c r="G163" s="955">
        <v>99.61</v>
      </c>
      <c r="H163" s="955">
        <v>106.44</v>
      </c>
      <c r="I163" s="955">
        <v>103.16</v>
      </c>
      <c r="J163" s="955">
        <v>109.92</v>
      </c>
      <c r="L163" s="390">
        <f t="shared" si="48"/>
        <v>99.61</v>
      </c>
      <c r="M163" s="390">
        <f t="shared" si="49"/>
        <v>99.61</v>
      </c>
      <c r="N163" s="390">
        <f t="shared" si="50"/>
        <v>106.44</v>
      </c>
      <c r="O163" s="390">
        <f t="shared" si="51"/>
        <v>103.16</v>
      </c>
      <c r="P163" s="390">
        <f t="shared" si="52"/>
        <v>109.92</v>
      </c>
    </row>
    <row r="164" spans="1:16">
      <c r="A164" s="531"/>
      <c r="B164" s="440"/>
      <c r="C164" s="469"/>
      <c r="D164" s="466" t="s">
        <v>346</v>
      </c>
      <c r="E164" s="455" t="s">
        <v>341</v>
      </c>
      <c r="F164" s="955">
        <v>75.489999999999995</v>
      </c>
      <c r="G164" s="955">
        <v>75.489999999999995</v>
      </c>
      <c r="H164" s="955">
        <v>80.83</v>
      </c>
      <c r="I164" s="955">
        <v>77.89</v>
      </c>
      <c r="J164" s="955">
        <v>83.16</v>
      </c>
      <c r="L164" s="390">
        <f t="shared" si="48"/>
        <v>75.489999999999995</v>
      </c>
      <c r="M164" s="390">
        <f t="shared" si="49"/>
        <v>75.489999999999995</v>
      </c>
      <c r="N164" s="390">
        <f t="shared" si="50"/>
        <v>80.83</v>
      </c>
      <c r="O164" s="390">
        <f t="shared" si="51"/>
        <v>77.89</v>
      </c>
      <c r="P164" s="390">
        <f t="shared" si="52"/>
        <v>83.16</v>
      </c>
    </row>
    <row r="165" spans="1:16">
      <c r="A165" s="531"/>
      <c r="B165" s="456"/>
      <c r="C165" s="470"/>
      <c r="D165" s="466" t="s">
        <v>347</v>
      </c>
      <c r="E165" s="455" t="s">
        <v>341</v>
      </c>
      <c r="F165" s="955">
        <v>75.489999999999995</v>
      </c>
      <c r="G165" s="955">
        <v>75.489999999999995</v>
      </c>
      <c r="H165" s="955">
        <v>80.83</v>
      </c>
      <c r="I165" s="955">
        <v>77.89</v>
      </c>
      <c r="J165" s="955">
        <v>83.16</v>
      </c>
      <c r="L165" s="390">
        <f t="shared" si="48"/>
        <v>75.489999999999995</v>
      </c>
      <c r="M165" s="390">
        <f t="shared" si="49"/>
        <v>75.489999999999995</v>
      </c>
      <c r="N165" s="390">
        <f t="shared" si="50"/>
        <v>80.83</v>
      </c>
      <c r="O165" s="390">
        <f t="shared" si="51"/>
        <v>77.89</v>
      </c>
      <c r="P165" s="390">
        <f t="shared" si="52"/>
        <v>83.16</v>
      </c>
    </row>
    <row r="167" spans="1:16"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</row>
    <row r="169" spans="1:16" ht="18.75">
      <c r="B169" s="1020" t="s">
        <v>369</v>
      </c>
      <c r="C169" s="1020"/>
      <c r="D169" s="1020"/>
      <c r="E169" s="1020"/>
      <c r="F169" s="1020"/>
      <c r="G169" s="1020"/>
      <c r="H169" s="1020"/>
      <c r="I169" s="190"/>
      <c r="J169" s="190"/>
    </row>
    <row r="170" spans="1:16"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6">
      <c r="A171" s="531"/>
      <c r="B171" s="458" t="s">
        <v>50</v>
      </c>
      <c r="C171" s="444"/>
      <c r="D171" s="459"/>
      <c r="E171" s="460"/>
      <c r="F171" s="461" t="s">
        <v>318</v>
      </c>
      <c r="G171" s="462"/>
      <c r="H171" s="462"/>
      <c r="I171" s="463"/>
      <c r="J171" s="463"/>
    </row>
    <row r="172" spans="1:16">
      <c r="A172" s="531"/>
      <c r="B172" s="472"/>
      <c r="C172" s="464"/>
      <c r="D172" s="464"/>
      <c r="E172" s="464"/>
      <c r="F172" s="464"/>
      <c r="G172" s="464" t="s">
        <v>349</v>
      </c>
      <c r="H172" s="464"/>
      <c r="I172" s="464" t="s">
        <v>331</v>
      </c>
      <c r="J172" s="464" t="s">
        <v>332</v>
      </c>
    </row>
    <row r="173" spans="1:16" ht="27" customHeight="1">
      <c r="A173" s="531"/>
      <c r="B173" s="403" t="s">
        <v>130</v>
      </c>
      <c r="C173" s="433" t="s">
        <v>3</v>
      </c>
      <c r="D173" s="433" t="s">
        <v>319</v>
      </c>
      <c r="E173" s="433" t="s">
        <v>333</v>
      </c>
      <c r="F173" s="433" t="s">
        <v>334</v>
      </c>
      <c r="G173" s="433" t="s">
        <v>363</v>
      </c>
      <c r="H173" s="433" t="s">
        <v>336</v>
      </c>
      <c r="I173" s="433" t="s">
        <v>337</v>
      </c>
      <c r="J173" s="433" t="s">
        <v>338</v>
      </c>
    </row>
    <row r="174" spans="1:16">
      <c r="A174" s="531"/>
      <c r="B174" s="406"/>
      <c r="C174" s="371"/>
      <c r="D174" s="371"/>
      <c r="E174" s="371"/>
      <c r="F174" s="371"/>
      <c r="G174" s="371"/>
      <c r="H174" s="371"/>
      <c r="I174" s="371" t="s">
        <v>338</v>
      </c>
      <c r="J174" s="371"/>
    </row>
    <row r="175" spans="1:16">
      <c r="A175" s="531"/>
      <c r="B175" s="408"/>
      <c r="C175" s="467" t="s">
        <v>320</v>
      </c>
      <c r="D175" s="466" t="s">
        <v>321</v>
      </c>
      <c r="E175" s="455" t="s">
        <v>341</v>
      </c>
      <c r="F175" s="955">
        <v>23.48</v>
      </c>
      <c r="G175" s="955">
        <v>23.48</v>
      </c>
      <c r="H175" s="955">
        <v>25.38</v>
      </c>
      <c r="I175" s="955">
        <v>23.69</v>
      </c>
      <c r="J175" s="955">
        <v>25.55</v>
      </c>
      <c r="L175" s="390">
        <f>+ROUND(F175,2)</f>
        <v>23.48</v>
      </c>
      <c r="M175" s="390">
        <f t="shared" ref="M175:P175" si="53">+ROUND(G175,2)</f>
        <v>23.48</v>
      </c>
      <c r="N175" s="390">
        <f t="shared" si="53"/>
        <v>25.38</v>
      </c>
      <c r="O175" s="390">
        <f t="shared" si="53"/>
        <v>23.69</v>
      </c>
      <c r="P175" s="390">
        <f t="shared" si="53"/>
        <v>25.55</v>
      </c>
    </row>
    <row r="176" spans="1:16">
      <c r="A176" s="531"/>
      <c r="B176" s="440"/>
      <c r="C176" s="467"/>
      <c r="D176" s="466" t="s">
        <v>324</v>
      </c>
      <c r="E176" s="455" t="s">
        <v>341</v>
      </c>
      <c r="F176" s="955">
        <v>25.68</v>
      </c>
      <c r="G176" s="955">
        <v>25.68</v>
      </c>
      <c r="H176" s="955">
        <v>27.74</v>
      </c>
      <c r="I176" s="955">
        <v>25.92</v>
      </c>
      <c r="J176" s="955">
        <v>27.98</v>
      </c>
      <c r="L176" s="390">
        <f t="shared" ref="L176:L186" si="54">+ROUND(F176,2)</f>
        <v>25.68</v>
      </c>
      <c r="M176" s="390">
        <f t="shared" ref="M176:M186" si="55">+ROUND(G176,2)</f>
        <v>25.68</v>
      </c>
      <c r="N176" s="390">
        <f t="shared" ref="N176:N186" si="56">+ROUND(H176,2)</f>
        <v>27.74</v>
      </c>
      <c r="O176" s="390">
        <f t="shared" ref="O176:O186" si="57">+ROUND(I176,2)</f>
        <v>25.92</v>
      </c>
      <c r="P176" s="390">
        <f t="shared" ref="P176:P186" si="58">+ROUND(J176,2)</f>
        <v>27.98</v>
      </c>
    </row>
    <row r="177" spans="1:16">
      <c r="A177" s="531"/>
      <c r="B177" s="440" t="s">
        <v>370</v>
      </c>
      <c r="C177" s="468"/>
      <c r="D177" s="466" t="s">
        <v>326</v>
      </c>
      <c r="E177" s="455" t="s">
        <v>341</v>
      </c>
      <c r="F177" s="955">
        <v>37.880000000000003</v>
      </c>
      <c r="G177" s="955">
        <v>38.15</v>
      </c>
      <c r="H177" s="955">
        <v>40.72</v>
      </c>
      <c r="I177" s="955">
        <v>39.1</v>
      </c>
      <c r="J177" s="955">
        <v>41.6</v>
      </c>
      <c r="L177" s="390">
        <f t="shared" si="54"/>
        <v>37.880000000000003</v>
      </c>
      <c r="M177" s="390">
        <f t="shared" si="55"/>
        <v>38.15</v>
      </c>
      <c r="N177" s="390">
        <f t="shared" si="56"/>
        <v>40.72</v>
      </c>
      <c r="O177" s="390">
        <f t="shared" si="57"/>
        <v>39.1</v>
      </c>
      <c r="P177" s="390">
        <f t="shared" si="58"/>
        <v>41.6</v>
      </c>
    </row>
    <row r="178" spans="1:16">
      <c r="A178" s="531"/>
      <c r="B178" s="440" t="s">
        <v>371</v>
      </c>
      <c r="C178" s="473" t="s">
        <v>328</v>
      </c>
      <c r="D178" s="474" t="s">
        <v>321</v>
      </c>
      <c r="E178" s="455" t="s">
        <v>341</v>
      </c>
      <c r="F178" s="955">
        <v>31.66</v>
      </c>
      <c r="G178" s="955">
        <v>30.78</v>
      </c>
      <c r="H178" s="955">
        <v>32.67</v>
      </c>
      <c r="I178" s="955">
        <v>32.299999999999997</v>
      </c>
      <c r="J178" s="955">
        <v>34.200000000000003</v>
      </c>
      <c r="L178" s="390">
        <f t="shared" si="54"/>
        <v>31.66</v>
      </c>
      <c r="M178" s="390">
        <f t="shared" si="55"/>
        <v>30.78</v>
      </c>
      <c r="N178" s="390">
        <f t="shared" si="56"/>
        <v>32.67</v>
      </c>
      <c r="O178" s="390">
        <f t="shared" si="57"/>
        <v>32.299999999999997</v>
      </c>
      <c r="P178" s="390">
        <f t="shared" si="58"/>
        <v>34.200000000000003</v>
      </c>
    </row>
    <row r="179" spans="1:16">
      <c r="A179" s="531"/>
      <c r="B179" s="440" t="s">
        <v>372</v>
      </c>
      <c r="C179" s="467"/>
      <c r="D179" s="466" t="s">
        <v>324</v>
      </c>
      <c r="E179" s="455" t="s">
        <v>341</v>
      </c>
      <c r="F179" s="955">
        <v>38.520000000000003</v>
      </c>
      <c r="G179" s="955">
        <v>38.520000000000003</v>
      </c>
      <c r="H179" s="955">
        <v>41.02</v>
      </c>
      <c r="I179" s="955">
        <v>40.14</v>
      </c>
      <c r="J179" s="955">
        <v>42.61</v>
      </c>
      <c r="L179" s="390">
        <f t="shared" si="54"/>
        <v>38.520000000000003</v>
      </c>
      <c r="M179" s="390">
        <f t="shared" si="55"/>
        <v>38.520000000000003</v>
      </c>
      <c r="N179" s="390">
        <f t="shared" si="56"/>
        <v>41.02</v>
      </c>
      <c r="O179" s="390">
        <f t="shared" si="57"/>
        <v>40.14</v>
      </c>
      <c r="P179" s="390">
        <f t="shared" si="58"/>
        <v>42.61</v>
      </c>
    </row>
    <row r="180" spans="1:16">
      <c r="A180" s="531"/>
      <c r="B180" s="440" t="s">
        <v>367</v>
      </c>
      <c r="C180" s="470"/>
      <c r="D180" s="466" t="s">
        <v>326</v>
      </c>
      <c r="E180" s="455" t="s">
        <v>341</v>
      </c>
      <c r="F180" s="955">
        <v>60.42</v>
      </c>
      <c r="G180" s="955">
        <v>61.67</v>
      </c>
      <c r="H180" s="955">
        <v>65.08</v>
      </c>
      <c r="I180" s="955">
        <v>65.52</v>
      </c>
      <c r="J180" s="955">
        <v>68.900000000000006</v>
      </c>
      <c r="L180" s="390">
        <f t="shared" si="54"/>
        <v>60.42</v>
      </c>
      <c r="M180" s="390">
        <f t="shared" si="55"/>
        <v>61.67</v>
      </c>
      <c r="N180" s="390">
        <f t="shared" si="56"/>
        <v>65.08</v>
      </c>
      <c r="O180" s="390">
        <f t="shared" si="57"/>
        <v>65.52</v>
      </c>
      <c r="P180" s="390">
        <f t="shared" si="58"/>
        <v>68.900000000000006</v>
      </c>
    </row>
    <row r="181" spans="1:16">
      <c r="A181" s="531"/>
      <c r="B181" s="440" t="s">
        <v>368</v>
      </c>
      <c r="C181" s="471" t="s">
        <v>339</v>
      </c>
      <c r="D181" s="466" t="s">
        <v>340</v>
      </c>
      <c r="E181" s="455" t="s">
        <v>341</v>
      </c>
      <c r="F181" s="955">
        <v>76.03</v>
      </c>
      <c r="G181" s="955">
        <v>76.03</v>
      </c>
      <c r="H181" s="955">
        <v>81.97</v>
      </c>
      <c r="I181" s="955">
        <v>77.11</v>
      </c>
      <c r="J181" s="955">
        <v>83.06</v>
      </c>
      <c r="L181" s="390">
        <f t="shared" si="54"/>
        <v>76.03</v>
      </c>
      <c r="M181" s="390">
        <f t="shared" si="55"/>
        <v>76.03</v>
      </c>
      <c r="N181" s="390">
        <f t="shared" si="56"/>
        <v>81.97</v>
      </c>
      <c r="O181" s="390">
        <f t="shared" si="57"/>
        <v>77.11</v>
      </c>
      <c r="P181" s="390">
        <f t="shared" si="58"/>
        <v>83.06</v>
      </c>
    </row>
    <row r="182" spans="1:16">
      <c r="A182" s="531"/>
      <c r="B182" s="440"/>
      <c r="C182" s="469"/>
      <c r="D182" s="466" t="s">
        <v>342</v>
      </c>
      <c r="E182" s="455" t="s">
        <v>341</v>
      </c>
      <c r="F182" s="955">
        <v>71.2</v>
      </c>
      <c r="G182" s="955">
        <v>71.2</v>
      </c>
      <c r="H182" s="955">
        <v>76.5</v>
      </c>
      <c r="I182" s="955">
        <v>72.819999999999993</v>
      </c>
      <c r="J182" s="955">
        <v>78.09</v>
      </c>
      <c r="L182" s="390">
        <f t="shared" si="54"/>
        <v>71.2</v>
      </c>
      <c r="M182" s="390">
        <f t="shared" si="55"/>
        <v>71.2</v>
      </c>
      <c r="N182" s="390">
        <f t="shared" si="56"/>
        <v>76.5</v>
      </c>
      <c r="O182" s="390">
        <f t="shared" si="57"/>
        <v>72.819999999999993</v>
      </c>
      <c r="P182" s="390">
        <f t="shared" si="58"/>
        <v>78.09</v>
      </c>
    </row>
    <row r="183" spans="1:16">
      <c r="A183" s="531"/>
      <c r="B183" s="440"/>
      <c r="C183" s="470"/>
      <c r="D183" s="466" t="s">
        <v>343</v>
      </c>
      <c r="E183" s="455" t="s">
        <v>341</v>
      </c>
      <c r="F183" s="955">
        <v>71.2</v>
      </c>
      <c r="G183" s="955">
        <v>71.2</v>
      </c>
      <c r="H183" s="955">
        <v>76.5</v>
      </c>
      <c r="I183" s="955">
        <v>72.819999999999993</v>
      </c>
      <c r="J183" s="955">
        <v>78.09</v>
      </c>
      <c r="L183" s="390">
        <f t="shared" si="54"/>
        <v>71.2</v>
      </c>
      <c r="M183" s="390">
        <f t="shared" si="55"/>
        <v>71.2</v>
      </c>
      <c r="N183" s="390">
        <f t="shared" si="56"/>
        <v>76.5</v>
      </c>
      <c r="O183" s="390">
        <f t="shared" si="57"/>
        <v>72.819999999999993</v>
      </c>
      <c r="P183" s="390">
        <f t="shared" si="58"/>
        <v>78.09</v>
      </c>
    </row>
    <row r="184" spans="1:16">
      <c r="A184" s="531"/>
      <c r="B184" s="440"/>
      <c r="C184" s="471" t="s">
        <v>344</v>
      </c>
      <c r="D184" s="466" t="s">
        <v>345</v>
      </c>
      <c r="E184" s="455" t="s">
        <v>341</v>
      </c>
      <c r="F184" s="955">
        <v>113.7</v>
      </c>
      <c r="G184" s="955">
        <v>113.7</v>
      </c>
      <c r="H184" s="955">
        <v>121.64</v>
      </c>
      <c r="I184" s="955">
        <v>117.42</v>
      </c>
      <c r="J184" s="955">
        <v>125.33</v>
      </c>
      <c r="L184" s="390">
        <f t="shared" si="54"/>
        <v>113.7</v>
      </c>
      <c r="M184" s="390">
        <f t="shared" si="55"/>
        <v>113.7</v>
      </c>
      <c r="N184" s="390">
        <f t="shared" si="56"/>
        <v>121.64</v>
      </c>
      <c r="O184" s="390">
        <f t="shared" si="57"/>
        <v>117.42</v>
      </c>
      <c r="P184" s="390">
        <f t="shared" si="58"/>
        <v>125.33</v>
      </c>
    </row>
    <row r="185" spans="1:16">
      <c r="A185" s="531"/>
      <c r="B185" s="440"/>
      <c r="C185" s="469"/>
      <c r="D185" s="466" t="s">
        <v>346</v>
      </c>
      <c r="E185" s="455" t="s">
        <v>341</v>
      </c>
      <c r="F185" s="955">
        <v>91.67</v>
      </c>
      <c r="G185" s="955">
        <v>91.67</v>
      </c>
      <c r="H185" s="955">
        <v>98.5</v>
      </c>
      <c r="I185" s="955">
        <v>93.8</v>
      </c>
      <c r="J185" s="955">
        <v>100.56</v>
      </c>
      <c r="L185" s="390">
        <f t="shared" si="54"/>
        <v>91.67</v>
      </c>
      <c r="M185" s="390">
        <f t="shared" si="55"/>
        <v>91.67</v>
      </c>
      <c r="N185" s="390">
        <f t="shared" si="56"/>
        <v>98.5</v>
      </c>
      <c r="O185" s="390">
        <f t="shared" si="57"/>
        <v>93.8</v>
      </c>
      <c r="P185" s="390">
        <f t="shared" si="58"/>
        <v>100.56</v>
      </c>
    </row>
    <row r="186" spans="1:16">
      <c r="A186" s="531"/>
      <c r="B186" s="456"/>
      <c r="C186" s="470"/>
      <c r="D186" s="466" t="s">
        <v>347</v>
      </c>
      <c r="E186" s="455" t="s">
        <v>341</v>
      </c>
      <c r="F186" s="955">
        <v>91.67</v>
      </c>
      <c r="G186" s="955">
        <v>91.67</v>
      </c>
      <c r="H186" s="955">
        <v>98.5</v>
      </c>
      <c r="I186" s="955">
        <v>93.8</v>
      </c>
      <c r="J186" s="955">
        <v>100.56</v>
      </c>
      <c r="L186" s="390">
        <f t="shared" si="54"/>
        <v>91.67</v>
      </c>
      <c r="M186" s="390">
        <f t="shared" si="55"/>
        <v>91.67</v>
      </c>
      <c r="N186" s="390">
        <f t="shared" si="56"/>
        <v>98.5</v>
      </c>
      <c r="O186" s="390">
        <f t="shared" si="57"/>
        <v>93.8</v>
      </c>
      <c r="P186" s="390">
        <f t="shared" si="58"/>
        <v>100.56</v>
      </c>
    </row>
    <row r="187" spans="1:16" s="190" customFormat="1">
      <c r="A187" s="531"/>
      <c r="B187" s="958"/>
      <c r="C187" s="959"/>
      <c r="D187" s="375"/>
      <c r="E187" s="960"/>
      <c r="F187" s="396"/>
      <c r="G187" s="396"/>
      <c r="H187" s="396"/>
      <c r="I187" s="396"/>
      <c r="J187" s="396"/>
      <c r="L187" s="390"/>
      <c r="M187" s="390"/>
      <c r="N187" s="390"/>
      <c r="O187" s="390"/>
      <c r="P187" s="390"/>
    </row>
    <row r="188" spans="1:16" s="190" customFormat="1">
      <c r="A188" s="531"/>
      <c r="B188" s="958"/>
      <c r="C188" s="959"/>
      <c r="D188" s="375"/>
      <c r="E188" s="960"/>
      <c r="F188" s="396"/>
      <c r="G188" s="396"/>
      <c r="H188" s="396"/>
      <c r="I188" s="396"/>
      <c r="J188" s="396"/>
      <c r="L188" s="390"/>
      <c r="M188" s="390"/>
      <c r="N188" s="390"/>
      <c r="O188" s="390"/>
      <c r="P188" s="390"/>
    </row>
    <row r="189" spans="1:16" s="190" customFormat="1">
      <c r="A189" s="531"/>
      <c r="B189" s="958"/>
      <c r="C189" s="959"/>
      <c r="D189" s="375"/>
      <c r="E189" s="960"/>
      <c r="F189" s="396"/>
      <c r="G189" s="396"/>
      <c r="H189" s="396"/>
      <c r="I189" s="396"/>
      <c r="J189" s="396"/>
      <c r="L189" s="390"/>
      <c r="M189" s="390"/>
      <c r="N189" s="390"/>
      <c r="O189" s="390"/>
      <c r="P189" s="390"/>
    </row>
    <row r="191" spans="1:16">
      <c r="B191" s="457"/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3" spans="1:16" ht="18.75">
      <c r="B193" s="1020" t="s">
        <v>373</v>
      </c>
      <c r="C193" s="1020"/>
      <c r="D193" s="1020"/>
      <c r="E193" s="1020"/>
      <c r="F193" s="1020"/>
      <c r="G193" s="1020"/>
      <c r="H193" s="1020"/>
      <c r="I193" s="1020"/>
      <c r="J193" s="1020"/>
    </row>
    <row r="194" spans="1:16" ht="18.75">
      <c r="B194" s="475"/>
      <c r="C194" s="475"/>
      <c r="D194" s="475"/>
      <c r="E194" s="475"/>
      <c r="F194" s="475"/>
      <c r="G194" s="475"/>
      <c r="H194" s="475"/>
      <c r="I194" s="190"/>
      <c r="J194" s="190"/>
    </row>
    <row r="195" spans="1:16">
      <c r="A195" s="531"/>
      <c r="B195" s="458" t="s">
        <v>50</v>
      </c>
      <c r="C195" s="459"/>
      <c r="D195" s="459"/>
      <c r="E195" s="460"/>
      <c r="F195" s="461" t="s">
        <v>318</v>
      </c>
      <c r="G195" s="462"/>
      <c r="H195" s="462"/>
      <c r="I195" s="463"/>
      <c r="J195" s="463"/>
    </row>
    <row r="196" spans="1:16">
      <c r="A196" s="531"/>
      <c r="B196" s="449"/>
      <c r="C196" s="464"/>
      <c r="D196" s="464"/>
      <c r="E196" s="464"/>
      <c r="F196" s="464"/>
      <c r="G196" s="464" t="s">
        <v>331</v>
      </c>
      <c r="H196" s="464"/>
      <c r="I196" s="464" t="s">
        <v>331</v>
      </c>
      <c r="J196" s="464" t="s">
        <v>332</v>
      </c>
    </row>
    <row r="197" spans="1:16">
      <c r="A197" s="531"/>
      <c r="B197" s="433" t="s">
        <v>130</v>
      </c>
      <c r="C197" s="433" t="s">
        <v>3</v>
      </c>
      <c r="D197" s="433" t="s">
        <v>319</v>
      </c>
      <c r="E197" s="433" t="s">
        <v>333</v>
      </c>
      <c r="F197" s="433" t="s">
        <v>334</v>
      </c>
      <c r="G197" s="433" t="s">
        <v>335</v>
      </c>
      <c r="H197" s="433" t="s">
        <v>336</v>
      </c>
      <c r="I197" s="433" t="s">
        <v>337</v>
      </c>
      <c r="J197" s="433" t="s">
        <v>338</v>
      </c>
    </row>
    <row r="198" spans="1:16">
      <c r="A198" s="531"/>
      <c r="B198" s="371"/>
      <c r="C198" s="371"/>
      <c r="D198" s="371"/>
      <c r="E198" s="371"/>
      <c r="F198" s="371"/>
      <c r="G198" s="371"/>
      <c r="H198" s="371"/>
      <c r="I198" s="371" t="s">
        <v>338</v>
      </c>
      <c r="J198" s="371"/>
    </row>
    <row r="199" spans="1:16">
      <c r="A199" s="531"/>
      <c r="B199" s="1027" t="s">
        <v>374</v>
      </c>
      <c r="C199" s="465" t="s">
        <v>320</v>
      </c>
      <c r="D199" s="466" t="s">
        <v>375</v>
      </c>
      <c r="E199" s="455" t="s">
        <v>341</v>
      </c>
      <c r="F199" s="955">
        <v>52.17</v>
      </c>
      <c r="G199" s="955">
        <v>47.85</v>
      </c>
      <c r="H199" s="955">
        <v>51.83</v>
      </c>
      <c r="I199" s="955">
        <v>48.05</v>
      </c>
      <c r="J199" s="955">
        <v>51.97</v>
      </c>
      <c r="L199" s="390">
        <f>+ROUND(F199,2)</f>
        <v>52.17</v>
      </c>
      <c r="M199" s="390">
        <f t="shared" ref="M199:P199" si="59">+ROUND(G199,2)</f>
        <v>47.85</v>
      </c>
      <c r="N199" s="390">
        <f t="shared" si="59"/>
        <v>51.83</v>
      </c>
      <c r="O199" s="390">
        <f t="shared" si="59"/>
        <v>48.05</v>
      </c>
      <c r="P199" s="390">
        <f t="shared" si="59"/>
        <v>51.97</v>
      </c>
    </row>
    <row r="200" spans="1:16">
      <c r="A200" s="531"/>
      <c r="B200" s="1027"/>
      <c r="C200" s="468"/>
      <c r="D200" s="466" t="s">
        <v>376</v>
      </c>
      <c r="E200" s="455" t="s">
        <v>341</v>
      </c>
      <c r="F200" s="955">
        <v>52.14</v>
      </c>
      <c r="G200" s="955">
        <v>47.81</v>
      </c>
      <c r="H200" s="955">
        <v>51.77</v>
      </c>
      <c r="I200" s="955">
        <v>52.37</v>
      </c>
      <c r="J200" s="955">
        <v>51.94</v>
      </c>
      <c r="L200" s="390">
        <f t="shared" ref="L200:L206" si="60">+ROUND(F200,2)</f>
        <v>52.14</v>
      </c>
      <c r="M200" s="390">
        <f t="shared" ref="M200:M206" si="61">+ROUND(G200,2)</f>
        <v>47.81</v>
      </c>
      <c r="N200" s="390">
        <f t="shared" ref="N200:N206" si="62">+ROUND(H200,2)</f>
        <v>51.77</v>
      </c>
      <c r="O200" s="390">
        <f t="shared" ref="O200:O206" si="63">+ROUND(I200,2)</f>
        <v>52.37</v>
      </c>
      <c r="P200" s="390">
        <f t="shared" ref="P200:P206" si="64">+ROUND(J200,2)</f>
        <v>51.94</v>
      </c>
    </row>
    <row r="201" spans="1:16">
      <c r="A201" s="531"/>
      <c r="B201" s="1027"/>
      <c r="C201" s="465" t="s">
        <v>328</v>
      </c>
      <c r="D201" s="466" t="s">
        <v>375</v>
      </c>
      <c r="E201" s="455" t="s">
        <v>341</v>
      </c>
      <c r="F201" s="955">
        <v>52.14</v>
      </c>
      <c r="G201" s="955">
        <v>47.81</v>
      </c>
      <c r="H201" s="955">
        <v>51.77</v>
      </c>
      <c r="I201" s="955">
        <v>48.02</v>
      </c>
      <c r="J201" s="955">
        <v>51.94</v>
      </c>
      <c r="L201" s="390">
        <f t="shared" si="60"/>
        <v>52.14</v>
      </c>
      <c r="M201" s="390">
        <f t="shared" si="61"/>
        <v>47.81</v>
      </c>
      <c r="N201" s="390">
        <f t="shared" si="62"/>
        <v>51.77</v>
      </c>
      <c r="O201" s="390">
        <f t="shared" si="63"/>
        <v>48.02</v>
      </c>
      <c r="P201" s="390">
        <f t="shared" si="64"/>
        <v>51.94</v>
      </c>
    </row>
    <row r="202" spans="1:16">
      <c r="A202" s="531"/>
      <c r="B202" s="1027"/>
      <c r="C202" s="470"/>
      <c r="D202" s="466" t="s">
        <v>376</v>
      </c>
      <c r="E202" s="455" t="s">
        <v>341</v>
      </c>
      <c r="F202" s="955">
        <v>57.38</v>
      </c>
      <c r="G202" s="955">
        <v>57.38</v>
      </c>
      <c r="H202" s="955">
        <v>62.11</v>
      </c>
      <c r="I202" s="955">
        <v>57.61</v>
      </c>
      <c r="J202" s="955">
        <v>62.38</v>
      </c>
      <c r="L202" s="390">
        <f t="shared" si="60"/>
        <v>57.38</v>
      </c>
      <c r="M202" s="390">
        <f t="shared" si="61"/>
        <v>57.38</v>
      </c>
      <c r="N202" s="390">
        <f t="shared" si="62"/>
        <v>62.11</v>
      </c>
      <c r="O202" s="390">
        <f t="shared" si="63"/>
        <v>57.61</v>
      </c>
      <c r="P202" s="390">
        <f t="shared" si="64"/>
        <v>62.38</v>
      </c>
    </row>
    <row r="203" spans="1:16">
      <c r="A203" s="531"/>
      <c r="B203" s="1027"/>
      <c r="C203" s="471" t="s">
        <v>339</v>
      </c>
      <c r="D203" s="466" t="s">
        <v>375</v>
      </c>
      <c r="E203" s="455" t="s">
        <v>341</v>
      </c>
      <c r="F203" s="955">
        <v>201.69</v>
      </c>
      <c r="G203" s="955">
        <v>201.69</v>
      </c>
      <c r="H203" s="955">
        <v>209.63</v>
      </c>
      <c r="I203" s="955">
        <v>200.58</v>
      </c>
      <c r="J203" s="955">
        <v>208.48</v>
      </c>
      <c r="L203" s="390">
        <f t="shared" si="60"/>
        <v>201.69</v>
      </c>
      <c r="M203" s="390">
        <f t="shared" si="61"/>
        <v>201.69</v>
      </c>
      <c r="N203" s="390">
        <f t="shared" si="62"/>
        <v>209.63</v>
      </c>
      <c r="O203" s="390">
        <f t="shared" si="63"/>
        <v>200.58</v>
      </c>
      <c r="P203" s="390">
        <f t="shared" si="64"/>
        <v>208.48</v>
      </c>
    </row>
    <row r="204" spans="1:16">
      <c r="A204" s="531"/>
      <c r="B204" s="1027"/>
      <c r="C204" s="470"/>
      <c r="D204" s="466" t="s">
        <v>376</v>
      </c>
      <c r="E204" s="455" t="s">
        <v>341</v>
      </c>
      <c r="F204" s="955">
        <v>81.91</v>
      </c>
      <c r="G204" s="955">
        <v>81.91</v>
      </c>
      <c r="H204" s="955">
        <v>88.73</v>
      </c>
      <c r="I204" s="955">
        <v>82.28</v>
      </c>
      <c r="J204" s="955">
        <v>89.04</v>
      </c>
      <c r="L204" s="390">
        <f t="shared" si="60"/>
        <v>81.91</v>
      </c>
      <c r="M204" s="390">
        <f t="shared" si="61"/>
        <v>81.91</v>
      </c>
      <c r="N204" s="390">
        <f t="shared" si="62"/>
        <v>88.73</v>
      </c>
      <c r="O204" s="390">
        <f t="shared" si="63"/>
        <v>82.28</v>
      </c>
      <c r="P204" s="390">
        <f t="shared" si="64"/>
        <v>89.04</v>
      </c>
    </row>
    <row r="205" spans="1:16">
      <c r="A205" s="531"/>
      <c r="B205" s="1027"/>
      <c r="C205" s="471" t="s">
        <v>344</v>
      </c>
      <c r="D205" s="466" t="s">
        <v>375</v>
      </c>
      <c r="E205" s="455" t="s">
        <v>341</v>
      </c>
      <c r="F205" s="955">
        <v>356.99</v>
      </c>
      <c r="G205" s="955">
        <v>356.99</v>
      </c>
      <c r="H205" s="955">
        <v>366.55</v>
      </c>
      <c r="I205" s="955">
        <v>376.52</v>
      </c>
      <c r="J205" s="955">
        <v>386.02</v>
      </c>
      <c r="L205" s="390">
        <f t="shared" si="60"/>
        <v>356.99</v>
      </c>
      <c r="M205" s="390">
        <f>+ROUND(G205,2)</f>
        <v>356.99</v>
      </c>
      <c r="N205" s="390">
        <f t="shared" si="62"/>
        <v>366.55</v>
      </c>
      <c r="O205" s="390">
        <f t="shared" si="63"/>
        <v>376.52</v>
      </c>
      <c r="P205" s="390">
        <f t="shared" si="64"/>
        <v>386.02</v>
      </c>
    </row>
    <row r="206" spans="1:16">
      <c r="A206" s="531"/>
      <c r="B206" s="1028"/>
      <c r="C206" s="470"/>
      <c r="D206" s="466" t="s">
        <v>376</v>
      </c>
      <c r="E206" s="455" t="s">
        <v>341</v>
      </c>
      <c r="F206" s="955">
        <v>210.51</v>
      </c>
      <c r="G206" s="955">
        <v>210.51</v>
      </c>
      <c r="H206" s="955">
        <v>218.49</v>
      </c>
      <c r="I206" s="955">
        <v>231.8</v>
      </c>
      <c r="J206" s="955">
        <v>239.71</v>
      </c>
      <c r="L206" s="390">
        <f t="shared" si="60"/>
        <v>210.51</v>
      </c>
      <c r="M206" s="390">
        <f t="shared" si="61"/>
        <v>210.51</v>
      </c>
      <c r="N206" s="390">
        <f t="shared" si="62"/>
        <v>218.49</v>
      </c>
      <c r="O206" s="390">
        <f t="shared" si="63"/>
        <v>231.8</v>
      </c>
      <c r="P206" s="390">
        <f t="shared" si="64"/>
        <v>239.71</v>
      </c>
    </row>
    <row r="208" spans="1:16"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10" spans="1:20" ht="18.75">
      <c r="B210" s="475" t="s">
        <v>377</v>
      </c>
      <c r="C210" s="476"/>
      <c r="D210" s="476"/>
      <c r="E210" s="476"/>
      <c r="F210" s="476"/>
      <c r="G210" s="476"/>
    </row>
    <row r="211" spans="1:20">
      <c r="B211" s="190"/>
      <c r="C211" s="190"/>
      <c r="D211" s="190"/>
      <c r="E211" s="190"/>
      <c r="F211" s="190"/>
      <c r="G211" s="190"/>
    </row>
    <row r="212" spans="1:20">
      <c r="B212" s="477" t="s">
        <v>378</v>
      </c>
      <c r="C212" s="478"/>
      <c r="D212" s="478"/>
      <c r="E212" s="478"/>
      <c r="F212" s="478"/>
      <c r="G212" s="478"/>
    </row>
    <row r="213" spans="1:20">
      <c r="B213" s="478"/>
      <c r="C213" s="478"/>
      <c r="D213" s="478"/>
      <c r="E213" s="478"/>
      <c r="F213" s="478"/>
      <c r="G213" s="478"/>
    </row>
    <row r="214" spans="1:20">
      <c r="A214" s="531"/>
      <c r="B214" s="449"/>
      <c r="C214" s="479" t="s">
        <v>349</v>
      </c>
      <c r="D214" s="479" t="s">
        <v>331</v>
      </c>
      <c r="E214" s="479" t="s">
        <v>336</v>
      </c>
      <c r="F214" s="479" t="s">
        <v>331</v>
      </c>
      <c r="G214" s="480" t="s">
        <v>332</v>
      </c>
    </row>
    <row r="215" spans="1:20" ht="18">
      <c r="A215" s="531"/>
      <c r="B215" s="481" t="s">
        <v>319</v>
      </c>
      <c r="C215" s="482"/>
      <c r="D215" s="482" t="s">
        <v>335</v>
      </c>
      <c r="E215" s="482"/>
      <c r="F215" s="482" t="s">
        <v>337</v>
      </c>
      <c r="G215" s="483" t="s">
        <v>338</v>
      </c>
      <c r="N215" s="526">
        <v>1.0153000000000001</v>
      </c>
    </row>
    <row r="216" spans="1:20">
      <c r="A216" s="531"/>
      <c r="B216" s="484"/>
      <c r="C216" s="485"/>
      <c r="D216" s="485"/>
      <c r="E216" s="485"/>
      <c r="F216" s="485" t="s">
        <v>338</v>
      </c>
      <c r="G216" s="486"/>
    </row>
    <row r="217" spans="1:20">
      <c r="A217" s="531"/>
      <c r="B217" s="496" t="s">
        <v>321</v>
      </c>
      <c r="C217" s="961">
        <v>0.88580000000000003</v>
      </c>
      <c r="D217" s="961">
        <v>0.88370000000000004</v>
      </c>
      <c r="E217" s="961">
        <v>0.94030000000000002</v>
      </c>
      <c r="F217" s="961">
        <v>0.87649999999999995</v>
      </c>
      <c r="G217" s="961">
        <v>0.92930000000000001</v>
      </c>
      <c r="I217" s="530">
        <f>+ROUND(C217,4)</f>
        <v>0.88580000000000003</v>
      </c>
      <c r="J217" s="530">
        <f t="shared" ref="J217:M217" si="65">+ROUND(D217,4)</f>
        <v>0.88370000000000004</v>
      </c>
      <c r="K217" s="530">
        <f t="shared" si="65"/>
        <v>0.94030000000000002</v>
      </c>
      <c r="L217" s="530">
        <f t="shared" si="65"/>
        <v>0.87649999999999995</v>
      </c>
      <c r="M217" s="530">
        <f t="shared" si="65"/>
        <v>0.92930000000000001</v>
      </c>
      <c r="O217" s="530">
        <f>+C217*$N$215</f>
        <v>0.89935274000000009</v>
      </c>
      <c r="P217" s="530">
        <f t="shared" ref="P217:S217" si="66">+D217*$N$215</f>
        <v>0.89722061000000009</v>
      </c>
      <c r="Q217" s="530">
        <f t="shared" si="66"/>
        <v>0.95468659000000011</v>
      </c>
      <c r="R217" s="530">
        <f t="shared" si="66"/>
        <v>0.88991045000000002</v>
      </c>
      <c r="S217" s="530">
        <f t="shared" si="66"/>
        <v>0.94351829000000009</v>
      </c>
      <c r="T217" s="530"/>
    </row>
    <row r="218" spans="1:20">
      <c r="A218" s="531"/>
      <c r="B218" s="497" t="s">
        <v>322</v>
      </c>
      <c r="C218" s="962">
        <v>0.90600000000000003</v>
      </c>
      <c r="D218" s="962">
        <v>0.90510000000000002</v>
      </c>
      <c r="E218" s="962">
        <v>0.94930000000000003</v>
      </c>
      <c r="F218" s="962">
        <v>0.88990000000000002</v>
      </c>
      <c r="G218" s="962">
        <v>0.94179999999999997</v>
      </c>
      <c r="I218" s="530">
        <f t="shared" ref="I218:I221" si="67">+ROUND(C218,4)</f>
        <v>0.90600000000000003</v>
      </c>
      <c r="J218" s="530">
        <f t="shared" ref="J218:J221" si="68">+ROUND(D218,4)</f>
        <v>0.90510000000000002</v>
      </c>
      <c r="K218" s="530">
        <f t="shared" ref="K218:K221" si="69">+ROUND(E218,4)</f>
        <v>0.94930000000000003</v>
      </c>
      <c r="L218" s="530">
        <f t="shared" ref="L218:L221" si="70">+ROUND(F218,4)</f>
        <v>0.88990000000000002</v>
      </c>
      <c r="M218" s="530">
        <f t="shared" ref="M218:M221" si="71">+ROUND(G218,4)</f>
        <v>0.94179999999999997</v>
      </c>
      <c r="O218" s="530">
        <f t="shared" ref="O218:O259" si="72">+C218*$N$215</f>
        <v>0.91986180000000006</v>
      </c>
      <c r="P218" s="530">
        <f t="shared" ref="P218:P259" si="73">+D218*$N$215</f>
        <v>0.91894803000000014</v>
      </c>
      <c r="Q218" s="530">
        <f t="shared" ref="Q218:Q259" si="74">+E218*$N$215</f>
        <v>0.96382429000000014</v>
      </c>
      <c r="R218" s="530">
        <f t="shared" ref="R218:R259" si="75">+F218*$N$215</f>
        <v>0.9035154700000001</v>
      </c>
      <c r="S218" s="530">
        <f t="shared" ref="S218:S259" si="76">+G218*$N$215</f>
        <v>0.95620954000000002</v>
      </c>
    </row>
    <row r="219" spans="1:20">
      <c r="A219" s="531"/>
      <c r="B219" s="497" t="s">
        <v>324</v>
      </c>
      <c r="C219" s="962">
        <v>0.89570000000000005</v>
      </c>
      <c r="D219" s="962">
        <v>0.9022</v>
      </c>
      <c r="E219" s="962">
        <v>0.94779999999999998</v>
      </c>
      <c r="F219" s="962">
        <v>0.8861</v>
      </c>
      <c r="G219" s="962">
        <v>0.93910000000000005</v>
      </c>
      <c r="I219" s="530">
        <f t="shared" si="67"/>
        <v>0.89570000000000005</v>
      </c>
      <c r="J219" s="530">
        <f t="shared" si="68"/>
        <v>0.9022</v>
      </c>
      <c r="K219" s="530">
        <f t="shared" si="69"/>
        <v>0.94779999999999998</v>
      </c>
      <c r="L219" s="530">
        <f t="shared" si="70"/>
        <v>0.8861</v>
      </c>
      <c r="M219" s="530">
        <f t="shared" si="71"/>
        <v>0.93910000000000005</v>
      </c>
      <c r="O219" s="530">
        <f t="shared" si="72"/>
        <v>0.90940421000000016</v>
      </c>
      <c r="P219" s="530">
        <f t="shared" si="73"/>
        <v>0.91600366000000011</v>
      </c>
      <c r="Q219" s="530">
        <f t="shared" si="74"/>
        <v>0.96230134000000012</v>
      </c>
      <c r="R219" s="530">
        <f t="shared" si="75"/>
        <v>0.89965733000000003</v>
      </c>
      <c r="S219" s="530">
        <f t="shared" si="76"/>
        <v>0.95346823000000014</v>
      </c>
    </row>
    <row r="220" spans="1:20">
      <c r="A220" s="531"/>
      <c r="B220" s="498" t="s">
        <v>326</v>
      </c>
      <c r="C220" s="962">
        <v>0.79479999999999995</v>
      </c>
      <c r="D220" s="962">
        <v>0.76829999999999998</v>
      </c>
      <c r="E220" s="962">
        <v>0.87970000000000004</v>
      </c>
      <c r="F220" s="962">
        <v>0.7389</v>
      </c>
      <c r="G220" s="962">
        <v>0.86119999999999997</v>
      </c>
      <c r="I220" s="530">
        <f t="shared" si="67"/>
        <v>0.79479999999999995</v>
      </c>
      <c r="J220" s="530">
        <f t="shared" si="68"/>
        <v>0.76829999999999998</v>
      </c>
      <c r="K220" s="530">
        <f t="shared" si="69"/>
        <v>0.87970000000000004</v>
      </c>
      <c r="L220" s="530">
        <f t="shared" si="70"/>
        <v>0.7389</v>
      </c>
      <c r="M220" s="530">
        <f t="shared" si="71"/>
        <v>0.86119999999999997</v>
      </c>
      <c r="O220" s="530">
        <f t="shared" si="72"/>
        <v>0.80696044</v>
      </c>
      <c r="P220" s="530">
        <f t="shared" si="73"/>
        <v>0.78005499</v>
      </c>
      <c r="Q220" s="530">
        <f t="shared" si="74"/>
        <v>0.8931594100000001</v>
      </c>
      <c r="R220" s="530">
        <f t="shared" si="75"/>
        <v>0.75020517000000009</v>
      </c>
      <c r="S220" s="530">
        <f t="shared" si="76"/>
        <v>0.87437636000000007</v>
      </c>
    </row>
    <row r="221" spans="1:20" ht="25.5">
      <c r="A221" s="531"/>
      <c r="B221" s="498" t="s">
        <v>351</v>
      </c>
      <c r="C221" s="962">
        <v>0.83779999999999999</v>
      </c>
      <c r="D221" s="962">
        <v>0.8357</v>
      </c>
      <c r="E221" s="962">
        <v>0.85329999999999995</v>
      </c>
      <c r="F221" s="962">
        <v>0.81789999999999996</v>
      </c>
      <c r="G221" s="962">
        <v>0.83299999999999996</v>
      </c>
      <c r="I221" s="530">
        <f t="shared" si="67"/>
        <v>0.83779999999999999</v>
      </c>
      <c r="J221" s="530">
        <f t="shared" si="68"/>
        <v>0.8357</v>
      </c>
      <c r="K221" s="530">
        <f t="shared" si="69"/>
        <v>0.85329999999999995</v>
      </c>
      <c r="L221" s="530">
        <f t="shared" si="70"/>
        <v>0.81789999999999996</v>
      </c>
      <c r="M221" s="530">
        <f t="shared" si="71"/>
        <v>0.83299999999999996</v>
      </c>
      <c r="O221" s="530">
        <f t="shared" si="72"/>
        <v>0.85061834000000003</v>
      </c>
      <c r="P221" s="530">
        <f t="shared" si="73"/>
        <v>0.84848621000000013</v>
      </c>
      <c r="Q221" s="530">
        <f t="shared" si="74"/>
        <v>0.86635549000000001</v>
      </c>
      <c r="R221" s="530">
        <f t="shared" si="75"/>
        <v>0.83041387</v>
      </c>
      <c r="S221" s="530">
        <f t="shared" si="76"/>
        <v>0.84574490000000002</v>
      </c>
    </row>
    <row r="222" spans="1:20">
      <c r="B222" s="478"/>
      <c r="C222" s="478"/>
      <c r="D222" s="478"/>
      <c r="E222" s="478"/>
      <c r="F222" s="478"/>
      <c r="G222" s="478"/>
      <c r="I222" s="530"/>
      <c r="J222" s="530"/>
      <c r="K222" s="530"/>
      <c r="L222" s="530"/>
      <c r="M222" s="530"/>
      <c r="O222" s="530"/>
      <c r="P222" s="530"/>
      <c r="Q222" s="530"/>
      <c r="R222" s="530"/>
      <c r="S222" s="530"/>
    </row>
    <row r="223" spans="1:20">
      <c r="B223" s="477" t="s">
        <v>379</v>
      </c>
      <c r="C223" s="478"/>
      <c r="D223" s="478"/>
      <c r="E223" s="478"/>
      <c r="F223" s="478"/>
      <c r="G223" s="478"/>
      <c r="I223" s="530"/>
      <c r="J223" s="530"/>
      <c r="K223" s="530"/>
      <c r="L223" s="530"/>
      <c r="M223" s="530"/>
      <c r="O223" s="530"/>
      <c r="P223" s="530"/>
      <c r="Q223" s="530"/>
      <c r="R223" s="530"/>
      <c r="S223" s="530"/>
    </row>
    <row r="224" spans="1:20">
      <c r="B224" s="478"/>
      <c r="C224" s="478"/>
      <c r="D224" s="478"/>
      <c r="E224" s="478"/>
      <c r="F224" s="478"/>
      <c r="G224" s="478"/>
      <c r="I224" s="530"/>
      <c r="J224" s="530"/>
      <c r="K224" s="530"/>
      <c r="L224" s="530"/>
      <c r="M224" s="530"/>
      <c r="O224" s="530"/>
      <c r="P224" s="530"/>
      <c r="Q224" s="530"/>
      <c r="R224" s="530"/>
      <c r="S224" s="530"/>
    </row>
    <row r="225" spans="1:19">
      <c r="A225" s="531"/>
      <c r="B225" s="431"/>
      <c r="C225" s="487" t="s">
        <v>349</v>
      </c>
      <c r="D225" s="487" t="s">
        <v>331</v>
      </c>
      <c r="E225" s="487" t="s">
        <v>336</v>
      </c>
      <c r="F225" s="487" t="s">
        <v>331</v>
      </c>
      <c r="G225" s="488" t="s">
        <v>332</v>
      </c>
      <c r="I225" s="530"/>
      <c r="J225" s="530"/>
      <c r="K225" s="530"/>
      <c r="L225" s="530"/>
      <c r="M225" s="530"/>
      <c r="O225" s="530"/>
      <c r="P225" s="530"/>
      <c r="Q225" s="530"/>
      <c r="R225" s="530"/>
      <c r="S225" s="530"/>
    </row>
    <row r="226" spans="1:19">
      <c r="A226" s="531"/>
      <c r="B226" s="481" t="s">
        <v>319</v>
      </c>
      <c r="C226" s="482"/>
      <c r="D226" s="482" t="s">
        <v>335</v>
      </c>
      <c r="E226" s="482"/>
      <c r="F226" s="482" t="s">
        <v>337</v>
      </c>
      <c r="G226" s="483" t="s">
        <v>338</v>
      </c>
      <c r="I226" s="530"/>
      <c r="J226" s="530"/>
      <c r="K226" s="530"/>
      <c r="L226" s="530"/>
      <c r="M226" s="530"/>
      <c r="O226" s="530"/>
      <c r="P226" s="530"/>
      <c r="Q226" s="530"/>
      <c r="R226" s="530"/>
      <c r="S226" s="530"/>
    </row>
    <row r="227" spans="1:19">
      <c r="A227" s="531"/>
      <c r="B227" s="484"/>
      <c r="C227" s="485"/>
      <c r="D227" s="485"/>
      <c r="E227" s="485"/>
      <c r="F227" s="485" t="s">
        <v>338</v>
      </c>
      <c r="G227" s="486"/>
      <c r="I227" s="530"/>
      <c r="J227" s="530"/>
      <c r="K227" s="530"/>
      <c r="L227" s="530"/>
      <c r="M227" s="530"/>
      <c r="O227" s="530"/>
      <c r="P227" s="530"/>
      <c r="Q227" s="530"/>
      <c r="R227" s="530"/>
      <c r="S227" s="530"/>
    </row>
    <row r="228" spans="1:19">
      <c r="A228" s="531"/>
      <c r="B228" s="499" t="s">
        <v>321</v>
      </c>
      <c r="C228" s="962">
        <v>0.89590000000000003</v>
      </c>
      <c r="D228" s="962">
        <v>0.89800000000000002</v>
      </c>
      <c r="E228" s="962">
        <v>0.94499999999999995</v>
      </c>
      <c r="F228" s="962">
        <v>0.88880000000000003</v>
      </c>
      <c r="G228" s="962">
        <v>0.93730000000000002</v>
      </c>
      <c r="I228" s="530">
        <f>+ROUND(C228,4)</f>
        <v>0.89590000000000003</v>
      </c>
      <c r="J228" s="530">
        <f t="shared" ref="J228:J232" si="77">+ROUND(D228,4)</f>
        <v>0.89800000000000002</v>
      </c>
      <c r="K228" s="530">
        <f t="shared" ref="K228:K232" si="78">+ROUND(E228,4)</f>
        <v>0.94499999999999995</v>
      </c>
      <c r="L228" s="530">
        <f t="shared" ref="L228:L232" si="79">+ROUND(F228,4)</f>
        <v>0.88880000000000003</v>
      </c>
      <c r="M228" s="530">
        <f t="shared" ref="M228:M232" si="80">+ROUND(G228,4)</f>
        <v>0.93730000000000002</v>
      </c>
      <c r="O228" s="530">
        <f t="shared" si="72"/>
        <v>0.90960727000000008</v>
      </c>
      <c r="P228" s="530">
        <f t="shared" si="73"/>
        <v>0.91173940000000009</v>
      </c>
      <c r="Q228" s="530">
        <f t="shared" si="74"/>
        <v>0.95945849999999999</v>
      </c>
      <c r="R228" s="530">
        <f t="shared" si="75"/>
        <v>0.90239864000000014</v>
      </c>
      <c r="S228" s="530">
        <f t="shared" si="76"/>
        <v>0.95164069000000007</v>
      </c>
    </row>
    <row r="229" spans="1:19">
      <c r="A229" s="531"/>
      <c r="B229" s="500" t="s">
        <v>322</v>
      </c>
      <c r="C229" s="962">
        <v>0.90980000000000005</v>
      </c>
      <c r="D229" s="962">
        <v>0.90790000000000004</v>
      </c>
      <c r="E229" s="962">
        <v>0.95050000000000001</v>
      </c>
      <c r="F229" s="962">
        <v>0.89670000000000005</v>
      </c>
      <c r="G229" s="962">
        <v>0.94099999999999995</v>
      </c>
      <c r="I229" s="530">
        <f t="shared" ref="I229:I232" si="81">+ROUND(C229,4)</f>
        <v>0.90980000000000005</v>
      </c>
      <c r="J229" s="530">
        <f t="shared" si="77"/>
        <v>0.90790000000000004</v>
      </c>
      <c r="K229" s="530">
        <f t="shared" si="78"/>
        <v>0.95050000000000001</v>
      </c>
      <c r="L229" s="530">
        <f t="shared" si="79"/>
        <v>0.89670000000000005</v>
      </c>
      <c r="M229" s="530">
        <f t="shared" si="80"/>
        <v>0.94099999999999995</v>
      </c>
      <c r="O229" s="530">
        <f t="shared" si="72"/>
        <v>0.92371994000000013</v>
      </c>
      <c r="P229" s="530">
        <f t="shared" si="73"/>
        <v>0.92179087000000015</v>
      </c>
      <c r="Q229" s="530">
        <f t="shared" si="74"/>
        <v>0.96504265000000011</v>
      </c>
      <c r="R229" s="530">
        <f t="shared" si="75"/>
        <v>0.9104195100000001</v>
      </c>
      <c r="S229" s="530">
        <f t="shared" si="76"/>
        <v>0.9553973</v>
      </c>
    </row>
    <row r="230" spans="1:19">
      <c r="A230" s="531"/>
      <c r="B230" s="500" t="s">
        <v>324</v>
      </c>
      <c r="C230" s="962">
        <v>0.89859999999999995</v>
      </c>
      <c r="D230" s="962">
        <v>0.9</v>
      </c>
      <c r="E230" s="962">
        <v>0.94469999999999998</v>
      </c>
      <c r="F230" s="962">
        <v>0.88839999999999997</v>
      </c>
      <c r="G230" s="962">
        <v>0.93799999999999994</v>
      </c>
      <c r="I230" s="530">
        <f t="shared" si="81"/>
        <v>0.89859999999999995</v>
      </c>
      <c r="J230" s="530">
        <f t="shared" si="77"/>
        <v>0.9</v>
      </c>
      <c r="K230" s="530">
        <f t="shared" si="78"/>
        <v>0.94469999999999998</v>
      </c>
      <c r="L230" s="530">
        <f t="shared" si="79"/>
        <v>0.88839999999999997</v>
      </c>
      <c r="M230" s="530">
        <f t="shared" si="80"/>
        <v>0.93799999999999994</v>
      </c>
      <c r="O230" s="530">
        <f t="shared" si="72"/>
        <v>0.91234858000000008</v>
      </c>
      <c r="P230" s="530">
        <f t="shared" si="73"/>
        <v>0.91377000000000008</v>
      </c>
      <c r="Q230" s="530">
        <f t="shared" si="74"/>
        <v>0.95915391000000005</v>
      </c>
      <c r="R230" s="530">
        <f t="shared" si="75"/>
        <v>0.90199252000000008</v>
      </c>
      <c r="S230" s="530">
        <f t="shared" si="76"/>
        <v>0.95235140000000007</v>
      </c>
    </row>
    <row r="231" spans="1:19">
      <c r="A231" s="531"/>
      <c r="B231" s="498" t="s">
        <v>326</v>
      </c>
      <c r="C231" s="962">
        <v>0.78190000000000004</v>
      </c>
      <c r="D231" s="962">
        <v>0.75829999999999997</v>
      </c>
      <c r="E231" s="962">
        <v>0.85219999999999996</v>
      </c>
      <c r="F231" s="962">
        <v>0.72899999999999998</v>
      </c>
      <c r="G231" s="962">
        <v>0.83230000000000004</v>
      </c>
      <c r="I231" s="530">
        <f t="shared" si="81"/>
        <v>0.78190000000000004</v>
      </c>
      <c r="J231" s="530">
        <f t="shared" si="77"/>
        <v>0.75829999999999997</v>
      </c>
      <c r="K231" s="530">
        <f t="shared" si="78"/>
        <v>0.85219999999999996</v>
      </c>
      <c r="L231" s="530">
        <f t="shared" si="79"/>
        <v>0.72899999999999998</v>
      </c>
      <c r="M231" s="530">
        <f t="shared" si="80"/>
        <v>0.83230000000000004</v>
      </c>
      <c r="O231" s="530">
        <f t="shared" si="72"/>
        <v>0.79386307000000012</v>
      </c>
      <c r="P231" s="530">
        <f t="shared" si="73"/>
        <v>0.76990199000000004</v>
      </c>
      <c r="Q231" s="530">
        <f t="shared" si="74"/>
        <v>0.86523866000000005</v>
      </c>
      <c r="R231" s="530">
        <f t="shared" si="75"/>
        <v>0.74015370000000003</v>
      </c>
      <c r="S231" s="530">
        <f t="shared" si="76"/>
        <v>0.84503419000000013</v>
      </c>
    </row>
    <row r="232" spans="1:19" ht="25.5">
      <c r="A232" s="531"/>
      <c r="B232" s="498" t="s">
        <v>351</v>
      </c>
      <c r="C232" s="962">
        <v>0.81379999999999997</v>
      </c>
      <c r="D232" s="962">
        <v>0.8095</v>
      </c>
      <c r="E232" s="962">
        <v>0.8327</v>
      </c>
      <c r="F232" s="962">
        <v>0.79200000000000004</v>
      </c>
      <c r="G232" s="962">
        <v>0.80910000000000004</v>
      </c>
      <c r="I232" s="530">
        <f t="shared" si="81"/>
        <v>0.81379999999999997</v>
      </c>
      <c r="J232" s="530">
        <f t="shared" si="77"/>
        <v>0.8095</v>
      </c>
      <c r="K232" s="530">
        <f t="shared" si="78"/>
        <v>0.8327</v>
      </c>
      <c r="L232" s="530">
        <f t="shared" si="79"/>
        <v>0.79200000000000004</v>
      </c>
      <c r="M232" s="530">
        <f t="shared" si="80"/>
        <v>0.80910000000000004</v>
      </c>
      <c r="O232" s="530">
        <f t="shared" si="72"/>
        <v>0.82625114</v>
      </c>
      <c r="P232" s="530">
        <f t="shared" si="73"/>
        <v>0.82188535000000007</v>
      </c>
      <c r="Q232" s="530">
        <f t="shared" si="74"/>
        <v>0.84544031000000008</v>
      </c>
      <c r="R232" s="530">
        <f t="shared" si="75"/>
        <v>0.8041176000000001</v>
      </c>
      <c r="S232" s="530">
        <f t="shared" si="76"/>
        <v>0.82147923000000012</v>
      </c>
    </row>
    <row r="233" spans="1:19">
      <c r="B233" s="478"/>
      <c r="C233" s="478"/>
      <c r="D233" s="478"/>
      <c r="E233" s="478"/>
      <c r="F233" s="478"/>
      <c r="G233" s="478"/>
      <c r="I233" s="530"/>
      <c r="J233" s="530"/>
      <c r="K233" s="530"/>
      <c r="L233" s="530"/>
      <c r="M233" s="530"/>
      <c r="O233" s="530"/>
      <c r="P233" s="530"/>
      <c r="Q233" s="530"/>
      <c r="R233" s="530"/>
      <c r="S233" s="530"/>
    </row>
    <row r="234" spans="1:19">
      <c r="B234" s="477" t="s">
        <v>380</v>
      </c>
      <c r="C234" s="478"/>
      <c r="D234" s="478"/>
      <c r="E234" s="478"/>
      <c r="F234" s="478"/>
      <c r="G234" s="478"/>
      <c r="I234" s="530"/>
      <c r="J234" s="530"/>
      <c r="K234" s="530"/>
      <c r="L234" s="530"/>
      <c r="M234" s="530"/>
      <c r="O234" s="530"/>
      <c r="P234" s="530"/>
      <c r="Q234" s="530"/>
      <c r="R234" s="530"/>
      <c r="S234" s="530"/>
    </row>
    <row r="235" spans="1:19">
      <c r="B235" s="478"/>
      <c r="C235" s="478"/>
      <c r="D235" s="478"/>
      <c r="E235" s="478"/>
      <c r="F235" s="478"/>
      <c r="G235" s="478"/>
      <c r="I235" s="530"/>
      <c r="J235" s="530"/>
      <c r="K235" s="530"/>
      <c r="L235" s="530"/>
      <c r="M235" s="530"/>
      <c r="O235" s="530"/>
      <c r="P235" s="530"/>
      <c r="Q235" s="530"/>
      <c r="R235" s="530"/>
      <c r="S235" s="530"/>
    </row>
    <row r="236" spans="1:19">
      <c r="A236" s="531"/>
      <c r="B236" s="431"/>
      <c r="C236" s="487" t="s">
        <v>349</v>
      </c>
      <c r="D236" s="487" t="s">
        <v>331</v>
      </c>
      <c r="E236" s="487" t="s">
        <v>336</v>
      </c>
      <c r="F236" s="487" t="s">
        <v>331</v>
      </c>
      <c r="G236" s="488" t="s">
        <v>332</v>
      </c>
      <c r="I236" s="530"/>
      <c r="J236" s="530"/>
      <c r="K236" s="530"/>
      <c r="L236" s="530"/>
      <c r="M236" s="530"/>
      <c r="O236" s="530"/>
      <c r="P236" s="530"/>
      <c r="Q236" s="530"/>
      <c r="R236" s="530"/>
      <c r="S236" s="530"/>
    </row>
    <row r="237" spans="1:19">
      <c r="A237" s="531"/>
      <c r="B237" s="481" t="s">
        <v>319</v>
      </c>
      <c r="C237" s="482"/>
      <c r="D237" s="482" t="s">
        <v>335</v>
      </c>
      <c r="E237" s="482"/>
      <c r="F237" s="482" t="s">
        <v>337</v>
      </c>
      <c r="G237" s="483" t="s">
        <v>338</v>
      </c>
      <c r="I237" s="530"/>
      <c r="J237" s="530"/>
      <c r="K237" s="530"/>
      <c r="L237" s="530"/>
      <c r="M237" s="530"/>
      <c r="O237" s="530"/>
      <c r="P237" s="530"/>
      <c r="Q237" s="530"/>
      <c r="R237" s="530"/>
      <c r="S237" s="530"/>
    </row>
    <row r="238" spans="1:19">
      <c r="A238" s="531"/>
      <c r="B238" s="484"/>
      <c r="C238" s="485"/>
      <c r="D238" s="485"/>
      <c r="E238" s="485"/>
      <c r="F238" s="485" t="s">
        <v>338</v>
      </c>
      <c r="G238" s="486"/>
      <c r="I238" s="530"/>
      <c r="J238" s="530"/>
      <c r="K238" s="530"/>
      <c r="L238" s="530"/>
      <c r="M238" s="530"/>
      <c r="O238" s="530"/>
      <c r="P238" s="530"/>
      <c r="Q238" s="530"/>
      <c r="R238" s="530"/>
      <c r="S238" s="530"/>
    </row>
    <row r="239" spans="1:19">
      <c r="A239" s="531"/>
      <c r="B239" s="489" t="s">
        <v>321</v>
      </c>
      <c r="C239" s="962">
        <v>0.97470000000000001</v>
      </c>
      <c r="D239" s="962">
        <v>0.97289999999999999</v>
      </c>
      <c r="E239" s="962">
        <v>0.97540000000000004</v>
      </c>
      <c r="F239" s="962">
        <v>0.96889999999999998</v>
      </c>
      <c r="G239" s="962">
        <v>0.97160000000000002</v>
      </c>
      <c r="I239" s="530">
        <f>+ROUND(C239,4)</f>
        <v>0.97470000000000001</v>
      </c>
      <c r="J239" s="530">
        <f t="shared" ref="J239:M239" si="82">+ROUND(D239,4)</f>
        <v>0.97289999999999999</v>
      </c>
      <c r="K239" s="530">
        <f t="shared" si="82"/>
        <v>0.97540000000000004</v>
      </c>
      <c r="L239" s="530">
        <f t="shared" si="82"/>
        <v>0.96889999999999998</v>
      </c>
      <c r="M239" s="530">
        <f t="shared" si="82"/>
        <v>0.97160000000000002</v>
      </c>
      <c r="O239" s="530">
        <f t="shared" si="72"/>
        <v>0.98961291000000007</v>
      </c>
      <c r="P239" s="530">
        <f t="shared" si="73"/>
        <v>0.98778537000000011</v>
      </c>
      <c r="Q239" s="530">
        <f t="shared" si="74"/>
        <v>0.99032362000000018</v>
      </c>
      <c r="R239" s="530">
        <f t="shared" si="75"/>
        <v>0.98372417000000012</v>
      </c>
      <c r="S239" s="530">
        <f t="shared" si="76"/>
        <v>0.98646548000000012</v>
      </c>
    </row>
    <row r="240" spans="1:19">
      <c r="A240" s="531"/>
      <c r="B240" s="489" t="s">
        <v>322</v>
      </c>
      <c r="C240" s="962">
        <v>0.97350000000000003</v>
      </c>
      <c r="D240" s="962">
        <v>0.9728</v>
      </c>
      <c r="E240" s="962">
        <v>0.97409999999999997</v>
      </c>
      <c r="F240" s="962">
        <v>0.96809999999999996</v>
      </c>
      <c r="G240" s="962">
        <v>0.96960000000000002</v>
      </c>
      <c r="I240" s="530">
        <f t="shared" ref="I240:I242" si="83">+ROUND(C240,4)</f>
        <v>0.97350000000000003</v>
      </c>
      <c r="J240" s="530">
        <f t="shared" ref="J240:J242" si="84">+ROUND(D240,4)</f>
        <v>0.9728</v>
      </c>
      <c r="K240" s="530">
        <f t="shared" ref="K240:K242" si="85">+ROUND(E240,4)</f>
        <v>0.97409999999999997</v>
      </c>
      <c r="L240" s="530">
        <f t="shared" ref="L240:L242" si="86">+ROUND(F240,4)</f>
        <v>0.96809999999999996</v>
      </c>
      <c r="M240" s="530">
        <f t="shared" ref="M240:M242" si="87">+ROUND(G240,4)</f>
        <v>0.96960000000000002</v>
      </c>
      <c r="O240" s="530">
        <f t="shared" si="72"/>
        <v>0.98839455000000009</v>
      </c>
      <c r="P240" s="530">
        <f t="shared" si="73"/>
        <v>0.98768384000000009</v>
      </c>
      <c r="Q240" s="530">
        <f t="shared" si="74"/>
        <v>0.98900373000000008</v>
      </c>
      <c r="R240" s="530">
        <f t="shared" si="75"/>
        <v>0.9829119300000001</v>
      </c>
      <c r="S240" s="530">
        <f t="shared" si="76"/>
        <v>0.98443488000000012</v>
      </c>
    </row>
    <row r="241" spans="1:19">
      <c r="A241" s="531"/>
      <c r="B241" s="489" t="s">
        <v>324</v>
      </c>
      <c r="C241" s="962">
        <v>0.96799999999999997</v>
      </c>
      <c r="D241" s="962">
        <v>0.96709999999999996</v>
      </c>
      <c r="E241" s="962">
        <v>0.97030000000000005</v>
      </c>
      <c r="F241" s="962">
        <v>0.96279999999999999</v>
      </c>
      <c r="G241" s="962">
        <v>0.96589999999999998</v>
      </c>
      <c r="I241" s="530">
        <f t="shared" si="83"/>
        <v>0.96799999999999997</v>
      </c>
      <c r="J241" s="530">
        <f t="shared" si="84"/>
        <v>0.96709999999999996</v>
      </c>
      <c r="K241" s="530">
        <f t="shared" si="85"/>
        <v>0.97030000000000005</v>
      </c>
      <c r="L241" s="530">
        <f t="shared" si="86"/>
        <v>0.96279999999999999</v>
      </c>
      <c r="M241" s="530">
        <f t="shared" si="87"/>
        <v>0.96589999999999998</v>
      </c>
      <c r="O241" s="530">
        <f t="shared" si="72"/>
        <v>0.98281040000000008</v>
      </c>
      <c r="P241" s="530">
        <f t="shared" si="73"/>
        <v>0.98189663000000005</v>
      </c>
      <c r="Q241" s="530">
        <f t="shared" si="74"/>
        <v>0.98514559000000013</v>
      </c>
      <c r="R241" s="530">
        <f t="shared" si="75"/>
        <v>0.97753084000000012</v>
      </c>
      <c r="S241" s="530">
        <f t="shared" si="76"/>
        <v>0.98067827000000007</v>
      </c>
    </row>
    <row r="242" spans="1:19">
      <c r="A242" s="531"/>
      <c r="B242" s="489" t="s">
        <v>326</v>
      </c>
      <c r="C242" s="962">
        <v>0.85440000000000005</v>
      </c>
      <c r="D242" s="962">
        <v>0.84909999999999997</v>
      </c>
      <c r="E242" s="962">
        <v>0.85880000000000001</v>
      </c>
      <c r="F242" s="962">
        <v>0.82730000000000004</v>
      </c>
      <c r="G242" s="962">
        <v>0.83840000000000003</v>
      </c>
      <c r="I242" s="530">
        <f t="shared" si="83"/>
        <v>0.85440000000000005</v>
      </c>
      <c r="J242" s="530">
        <f t="shared" si="84"/>
        <v>0.84909999999999997</v>
      </c>
      <c r="K242" s="530">
        <f t="shared" si="85"/>
        <v>0.85880000000000001</v>
      </c>
      <c r="L242" s="530">
        <f t="shared" si="86"/>
        <v>0.82730000000000004</v>
      </c>
      <c r="M242" s="530">
        <f t="shared" si="87"/>
        <v>0.83840000000000003</v>
      </c>
      <c r="O242" s="530">
        <f t="shared" si="72"/>
        <v>0.86747232000000007</v>
      </c>
      <c r="P242" s="530">
        <f t="shared" si="73"/>
        <v>0.8620912300000001</v>
      </c>
      <c r="Q242" s="530">
        <f t="shared" si="74"/>
        <v>0.87193964000000013</v>
      </c>
      <c r="R242" s="530">
        <f t="shared" si="75"/>
        <v>0.83995769000000009</v>
      </c>
      <c r="S242" s="530">
        <f t="shared" si="76"/>
        <v>0.85122752000000013</v>
      </c>
    </row>
    <row r="243" spans="1:19">
      <c r="B243" s="490"/>
      <c r="C243" s="490"/>
      <c r="D243" s="490"/>
      <c r="E243" s="490"/>
      <c r="F243" s="478"/>
      <c r="G243" s="478"/>
      <c r="I243" s="530"/>
      <c r="J243" s="530"/>
      <c r="K243" s="530"/>
      <c r="L243" s="530"/>
      <c r="M243" s="530"/>
      <c r="O243" s="530"/>
      <c r="P243" s="530"/>
      <c r="Q243" s="530"/>
      <c r="R243" s="530"/>
      <c r="S243" s="530"/>
    </row>
    <row r="244" spans="1:19">
      <c r="B244" s="491" t="s">
        <v>381</v>
      </c>
      <c r="C244" s="490"/>
      <c r="D244" s="490"/>
      <c r="E244" s="490"/>
      <c r="F244" s="478"/>
      <c r="G244" s="478"/>
      <c r="I244" s="530"/>
      <c r="J244" s="530"/>
      <c r="K244" s="530"/>
      <c r="L244" s="530"/>
      <c r="M244" s="530"/>
      <c r="O244" s="530"/>
      <c r="P244" s="530"/>
      <c r="Q244" s="530"/>
      <c r="R244" s="530"/>
      <c r="S244" s="530"/>
    </row>
    <row r="245" spans="1:19">
      <c r="B245" s="478"/>
      <c r="C245" s="490"/>
      <c r="D245" s="490"/>
      <c r="E245" s="490"/>
      <c r="F245" s="478"/>
      <c r="G245" s="478"/>
      <c r="I245" s="530"/>
      <c r="J245" s="530"/>
      <c r="K245" s="530"/>
      <c r="L245" s="530"/>
      <c r="M245" s="530"/>
      <c r="O245" s="530"/>
      <c r="P245" s="530"/>
      <c r="Q245" s="530"/>
      <c r="R245" s="530"/>
      <c r="S245" s="530"/>
    </row>
    <row r="246" spans="1:19">
      <c r="A246" s="531"/>
      <c r="B246" s="431"/>
      <c r="C246" s="487" t="s">
        <v>349</v>
      </c>
      <c r="D246" s="487" t="s">
        <v>331</v>
      </c>
      <c r="E246" s="487" t="s">
        <v>336</v>
      </c>
      <c r="F246" s="487" t="s">
        <v>331</v>
      </c>
      <c r="G246" s="488" t="s">
        <v>332</v>
      </c>
      <c r="I246" s="530"/>
      <c r="J246" s="530"/>
      <c r="K246" s="530"/>
      <c r="L246" s="530"/>
      <c r="M246" s="530"/>
      <c r="O246" s="530"/>
      <c r="P246" s="530"/>
      <c r="Q246" s="530"/>
      <c r="R246" s="530"/>
      <c r="S246" s="530"/>
    </row>
    <row r="247" spans="1:19">
      <c r="A247" s="531"/>
      <c r="B247" s="481" t="s">
        <v>319</v>
      </c>
      <c r="C247" s="482"/>
      <c r="D247" s="482" t="s">
        <v>335</v>
      </c>
      <c r="E247" s="482"/>
      <c r="F247" s="482" t="s">
        <v>337</v>
      </c>
      <c r="G247" s="483" t="s">
        <v>338</v>
      </c>
      <c r="I247" s="530"/>
      <c r="J247" s="530"/>
      <c r="K247" s="530"/>
      <c r="L247" s="530"/>
      <c r="M247" s="530"/>
      <c r="O247" s="530"/>
      <c r="P247" s="530"/>
      <c r="Q247" s="530"/>
      <c r="R247" s="530"/>
      <c r="S247" s="530"/>
    </row>
    <row r="248" spans="1:19">
      <c r="A248" s="531"/>
      <c r="B248" s="484"/>
      <c r="C248" s="485"/>
      <c r="D248" s="485"/>
      <c r="E248" s="485"/>
      <c r="F248" s="485" t="s">
        <v>338</v>
      </c>
      <c r="G248" s="486"/>
      <c r="I248" s="530"/>
      <c r="J248" s="530"/>
      <c r="K248" s="530"/>
      <c r="L248" s="530"/>
      <c r="M248" s="530"/>
      <c r="O248" s="530"/>
      <c r="P248" s="530"/>
      <c r="Q248" s="530"/>
      <c r="R248" s="530"/>
      <c r="S248" s="530"/>
    </row>
    <row r="249" spans="1:19">
      <c r="A249" s="531"/>
      <c r="B249" s="492" t="s">
        <v>321</v>
      </c>
      <c r="C249" s="963">
        <v>0.97570000000000001</v>
      </c>
      <c r="D249" s="963">
        <v>0.97570000000000001</v>
      </c>
      <c r="E249" s="963">
        <v>0.97789999999999999</v>
      </c>
      <c r="F249" s="963">
        <v>0.97209999999999996</v>
      </c>
      <c r="G249" s="963">
        <v>0.97460000000000002</v>
      </c>
      <c r="I249" s="530">
        <f>+ROUND(C249,4)</f>
        <v>0.97570000000000001</v>
      </c>
      <c r="J249" s="530">
        <f t="shared" ref="J249:M249" si="88">+ROUND(D249,4)</f>
        <v>0.97570000000000001</v>
      </c>
      <c r="K249" s="530">
        <f t="shared" si="88"/>
        <v>0.97789999999999999</v>
      </c>
      <c r="L249" s="530">
        <f t="shared" si="88"/>
        <v>0.97209999999999996</v>
      </c>
      <c r="M249" s="530">
        <f t="shared" si="88"/>
        <v>0.97460000000000002</v>
      </c>
      <c r="O249" s="530">
        <f t="shared" si="72"/>
        <v>0.99062821000000012</v>
      </c>
      <c r="P249" s="530">
        <f t="shared" si="73"/>
        <v>0.99062821000000012</v>
      </c>
      <c r="Q249" s="530">
        <f t="shared" si="74"/>
        <v>0.99286187000000004</v>
      </c>
      <c r="R249" s="530">
        <f t="shared" si="75"/>
        <v>0.98697313000000009</v>
      </c>
      <c r="S249" s="530">
        <f t="shared" si="76"/>
        <v>0.98951138000000016</v>
      </c>
    </row>
    <row r="250" spans="1:19">
      <c r="A250" s="531"/>
      <c r="B250" s="489" t="s">
        <v>324</v>
      </c>
      <c r="C250" s="962">
        <v>0.97119999999999995</v>
      </c>
      <c r="D250" s="962">
        <v>0.97119999999999995</v>
      </c>
      <c r="E250" s="962">
        <v>0.97330000000000005</v>
      </c>
      <c r="F250" s="962">
        <v>0.96679999999999999</v>
      </c>
      <c r="G250" s="962">
        <v>0.96960000000000002</v>
      </c>
      <c r="I250" s="530">
        <f t="shared" ref="I250:I251" si="89">+ROUND(C250,4)</f>
        <v>0.97119999999999995</v>
      </c>
      <c r="J250" s="530">
        <f t="shared" ref="J250:J251" si="90">+ROUND(D250,4)</f>
        <v>0.97119999999999995</v>
      </c>
      <c r="K250" s="530">
        <f t="shared" ref="K250:K251" si="91">+ROUND(E250,4)</f>
        <v>0.97330000000000005</v>
      </c>
      <c r="L250" s="530">
        <f t="shared" ref="L250:L251" si="92">+ROUND(F250,4)</f>
        <v>0.96679999999999999</v>
      </c>
      <c r="M250" s="530">
        <f t="shared" ref="M250:M251" si="93">+ROUND(G250,4)</f>
        <v>0.96960000000000002</v>
      </c>
      <c r="O250" s="530">
        <f t="shared" si="72"/>
        <v>0.98605936000000005</v>
      </c>
      <c r="P250" s="530">
        <f t="shared" si="73"/>
        <v>0.98605936000000005</v>
      </c>
      <c r="Q250" s="530">
        <f t="shared" si="74"/>
        <v>0.98819149000000017</v>
      </c>
      <c r="R250" s="530">
        <f t="shared" si="75"/>
        <v>0.98159204000000011</v>
      </c>
      <c r="S250" s="530">
        <f t="shared" si="76"/>
        <v>0.98443488000000012</v>
      </c>
    </row>
    <row r="251" spans="1:19">
      <c r="A251" s="531"/>
      <c r="B251" s="489" t="s">
        <v>326</v>
      </c>
      <c r="C251" s="962">
        <v>0.88970000000000005</v>
      </c>
      <c r="D251" s="962">
        <v>0.88339999999999996</v>
      </c>
      <c r="E251" s="962">
        <v>0.89610000000000001</v>
      </c>
      <c r="F251" s="962">
        <v>0.86599999999999999</v>
      </c>
      <c r="G251" s="962">
        <v>0.88129999999999997</v>
      </c>
      <c r="I251" s="530">
        <f t="shared" si="89"/>
        <v>0.88970000000000005</v>
      </c>
      <c r="J251" s="530">
        <f t="shared" si="90"/>
        <v>0.88339999999999996</v>
      </c>
      <c r="K251" s="530">
        <f t="shared" si="91"/>
        <v>0.89610000000000001</v>
      </c>
      <c r="L251" s="530">
        <f t="shared" si="92"/>
        <v>0.86599999999999999</v>
      </c>
      <c r="M251" s="530">
        <f t="shared" si="93"/>
        <v>0.88129999999999997</v>
      </c>
      <c r="O251" s="530">
        <f t="shared" si="72"/>
        <v>0.90331241000000018</v>
      </c>
      <c r="P251" s="530">
        <f t="shared" si="73"/>
        <v>0.89691602000000004</v>
      </c>
      <c r="Q251" s="530">
        <f t="shared" si="74"/>
        <v>0.90981033000000011</v>
      </c>
      <c r="R251" s="530">
        <f t="shared" si="75"/>
        <v>0.87924980000000008</v>
      </c>
      <c r="S251" s="530">
        <f t="shared" si="76"/>
        <v>0.89478389000000003</v>
      </c>
    </row>
    <row r="252" spans="1:19">
      <c r="B252" s="490"/>
      <c r="C252" s="490"/>
      <c r="D252" s="490"/>
      <c r="E252" s="490"/>
      <c r="F252" s="478"/>
      <c r="G252" s="478"/>
      <c r="I252" s="530"/>
      <c r="J252" s="530"/>
      <c r="K252" s="530"/>
      <c r="L252" s="530"/>
      <c r="M252" s="530"/>
      <c r="O252" s="530"/>
      <c r="P252" s="530"/>
      <c r="Q252" s="530"/>
      <c r="R252" s="530"/>
      <c r="S252" s="530"/>
    </row>
    <row r="253" spans="1:19">
      <c r="B253" s="491" t="s">
        <v>382</v>
      </c>
      <c r="C253" s="490"/>
      <c r="D253" s="490"/>
      <c r="E253" s="490"/>
      <c r="F253" s="478"/>
      <c r="G253" s="478"/>
      <c r="I253" s="530"/>
      <c r="J253" s="530"/>
      <c r="K253" s="530"/>
      <c r="L253" s="530"/>
      <c r="M253" s="530"/>
      <c r="O253" s="530"/>
      <c r="P253" s="530"/>
      <c r="Q253" s="530"/>
      <c r="R253" s="530"/>
      <c r="S253" s="530"/>
    </row>
    <row r="254" spans="1:19">
      <c r="B254" s="490"/>
      <c r="C254" s="490"/>
      <c r="D254" s="490"/>
      <c r="E254" s="490"/>
      <c r="F254" s="478"/>
      <c r="G254" s="478"/>
      <c r="I254" s="530"/>
      <c r="J254" s="530"/>
      <c r="K254" s="530"/>
      <c r="L254" s="530"/>
      <c r="M254" s="530"/>
      <c r="O254" s="530"/>
      <c r="P254" s="530"/>
      <c r="Q254" s="530"/>
      <c r="R254" s="530"/>
      <c r="S254" s="530"/>
    </row>
    <row r="255" spans="1:19">
      <c r="A255" s="531"/>
      <c r="B255" s="431"/>
      <c r="C255" s="493" t="s">
        <v>349</v>
      </c>
      <c r="D255" s="487" t="s">
        <v>331</v>
      </c>
      <c r="E255" s="487" t="s">
        <v>336</v>
      </c>
      <c r="F255" s="487" t="s">
        <v>331</v>
      </c>
      <c r="G255" s="488" t="s">
        <v>332</v>
      </c>
      <c r="I255" s="530"/>
      <c r="J255" s="530"/>
      <c r="K255" s="530"/>
      <c r="L255" s="530"/>
      <c r="M255" s="530"/>
      <c r="O255" s="530"/>
      <c r="P255" s="530"/>
      <c r="Q255" s="530"/>
      <c r="R255" s="530"/>
      <c r="S255" s="530"/>
    </row>
    <row r="256" spans="1:19">
      <c r="A256" s="531"/>
      <c r="B256" s="481" t="s">
        <v>319</v>
      </c>
      <c r="C256" s="494"/>
      <c r="D256" s="482" t="s">
        <v>335</v>
      </c>
      <c r="E256" s="482"/>
      <c r="F256" s="482" t="s">
        <v>337</v>
      </c>
      <c r="G256" s="483" t="s">
        <v>338</v>
      </c>
      <c r="I256" s="530"/>
      <c r="J256" s="530"/>
      <c r="K256" s="530"/>
      <c r="L256" s="530"/>
      <c r="M256" s="530"/>
      <c r="O256" s="530"/>
      <c r="P256" s="530"/>
      <c r="Q256" s="530"/>
      <c r="R256" s="530"/>
      <c r="S256" s="530"/>
    </row>
    <row r="257" spans="1:19">
      <c r="A257" s="531"/>
      <c r="B257" s="484"/>
      <c r="C257" s="495"/>
      <c r="D257" s="485"/>
      <c r="E257" s="485"/>
      <c r="F257" s="485" t="s">
        <v>338</v>
      </c>
      <c r="G257" s="486"/>
      <c r="I257" s="530"/>
      <c r="J257" s="530"/>
      <c r="K257" s="530"/>
      <c r="L257" s="530"/>
      <c r="M257" s="530"/>
      <c r="O257" s="530"/>
      <c r="P257" s="530"/>
      <c r="Q257" s="530"/>
      <c r="R257" s="530"/>
      <c r="S257" s="530"/>
    </row>
    <row r="258" spans="1:19">
      <c r="A258" s="531"/>
      <c r="B258" s="489" t="s">
        <v>383</v>
      </c>
      <c r="C258" s="962">
        <v>0.99870000000000003</v>
      </c>
      <c r="D258" s="962">
        <v>0.99829999999999997</v>
      </c>
      <c r="E258" s="962">
        <v>0.99829999999999997</v>
      </c>
      <c r="F258" s="962">
        <v>0.99829999999999997</v>
      </c>
      <c r="G258" s="962">
        <v>0.99870000000000003</v>
      </c>
      <c r="I258" s="530">
        <f>+ROUND(C258,4)</f>
        <v>0.99870000000000003</v>
      </c>
      <c r="J258" s="530">
        <f t="shared" ref="J258:M258" si="94">+ROUND(D258,4)</f>
        <v>0.99829999999999997</v>
      </c>
      <c r="K258" s="530">
        <f t="shared" si="94"/>
        <v>0.99829999999999997</v>
      </c>
      <c r="L258" s="530">
        <f t="shared" si="94"/>
        <v>0.99829999999999997</v>
      </c>
      <c r="M258" s="530">
        <f t="shared" si="94"/>
        <v>0.99870000000000003</v>
      </c>
      <c r="O258" s="530">
        <f t="shared" si="72"/>
        <v>1.0139801100000001</v>
      </c>
      <c r="P258" s="530">
        <f t="shared" si="73"/>
        <v>1.01357399</v>
      </c>
      <c r="Q258" s="530">
        <f t="shared" si="74"/>
        <v>1.01357399</v>
      </c>
      <c r="R258" s="530">
        <f t="shared" si="75"/>
        <v>1.01357399</v>
      </c>
      <c r="S258" s="530">
        <f t="shared" si="76"/>
        <v>1.0139801100000001</v>
      </c>
    </row>
    <row r="259" spans="1:19">
      <c r="A259" s="531"/>
      <c r="B259" s="489" t="s">
        <v>384</v>
      </c>
      <c r="C259" s="962">
        <v>0.99919999999999998</v>
      </c>
      <c r="D259" s="962">
        <v>0.99919999999999998</v>
      </c>
      <c r="E259" s="962">
        <v>0.99939999999999996</v>
      </c>
      <c r="F259" s="962">
        <v>0.99960000000000004</v>
      </c>
      <c r="G259" s="962">
        <v>0.99919999999999998</v>
      </c>
      <c r="I259" s="530">
        <f>+ROUND(C259,4)</f>
        <v>0.99919999999999998</v>
      </c>
      <c r="J259" s="530">
        <f t="shared" ref="J259" si="95">+ROUND(D259,4)</f>
        <v>0.99919999999999998</v>
      </c>
      <c r="K259" s="530">
        <f t="shared" ref="K259" si="96">+ROUND(E259,4)</f>
        <v>0.99939999999999996</v>
      </c>
      <c r="L259" s="530">
        <f t="shared" ref="L259" si="97">+ROUND(F259,4)</f>
        <v>0.99960000000000004</v>
      </c>
      <c r="M259" s="530">
        <f t="shared" ref="M259" si="98">+ROUND(G259,4)</f>
        <v>0.99919999999999998</v>
      </c>
      <c r="O259" s="530">
        <f t="shared" si="72"/>
        <v>1.01448776</v>
      </c>
      <c r="P259" s="530">
        <f t="shared" si="73"/>
        <v>1.01448776</v>
      </c>
      <c r="Q259" s="530">
        <f t="shared" si="74"/>
        <v>1.01469082</v>
      </c>
      <c r="R259" s="530">
        <f t="shared" si="75"/>
        <v>1.01489388</v>
      </c>
      <c r="S259" s="530">
        <f t="shared" si="76"/>
        <v>1.01448776</v>
      </c>
    </row>
  </sheetData>
  <mergeCells count="11">
    <mergeCell ref="B146:H146"/>
    <mergeCell ref="B169:H169"/>
    <mergeCell ref="B193:J193"/>
    <mergeCell ref="B199:B206"/>
    <mergeCell ref="E109:G109"/>
    <mergeCell ref="E98:H98"/>
    <mergeCell ref="B3:H3"/>
    <mergeCell ref="B74:H74"/>
    <mergeCell ref="B75:H75"/>
    <mergeCell ref="E76:H76"/>
    <mergeCell ref="E87:H8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zoomScale="60" zoomScaleNormal="60" workbookViewId="0">
      <pane xSplit="1" ySplit="3" topLeftCell="B4" activePane="bottomRight" state="frozen"/>
      <selection activeCell="A40" sqref="A40"/>
      <selection pane="topRight" activeCell="A40" sqref="A40"/>
      <selection pane="bottomLeft" activeCell="A40" sqref="A40"/>
      <selection pane="bottomRight" activeCell="N37" sqref="N37"/>
    </sheetView>
  </sheetViews>
  <sheetFormatPr baseColWidth="10" defaultRowHeight="12.75"/>
  <cols>
    <col min="1" max="1" width="90.7109375" style="508" customWidth="1"/>
    <col min="2" max="2" width="20.42578125" style="508" customWidth="1"/>
    <col min="3" max="3" width="2.7109375" style="508" customWidth="1"/>
    <col min="4" max="6" width="14.7109375" style="508" hidden="1" customWidth="1"/>
    <col min="7" max="8" width="14.42578125" style="508" hidden="1" customWidth="1"/>
    <col min="9" max="10" width="14.85546875" style="508" hidden="1" customWidth="1"/>
    <col min="11" max="11" width="14.140625" style="508" hidden="1" customWidth="1"/>
    <col min="12" max="12" width="14.5703125" style="508" hidden="1" customWidth="1"/>
    <col min="13" max="13" width="14.140625" style="508" hidden="1" customWidth="1"/>
    <col min="14" max="15" width="14.140625" style="508" bestFit="1" customWidth="1"/>
    <col min="16" max="17" width="14.7109375" style="508" customWidth="1"/>
    <col min="18" max="18" width="14.42578125" style="508" bestFit="1" customWidth="1"/>
    <col min="19" max="21" width="14.85546875" style="508" bestFit="1" customWidth="1"/>
    <col min="22" max="22" width="14.140625" style="508" bestFit="1" customWidth="1"/>
    <col min="23" max="23" width="14.5703125" style="508" bestFit="1" customWidth="1"/>
    <col min="24" max="24" width="14.140625" style="508" bestFit="1" customWidth="1"/>
    <col min="25" max="25" width="14.42578125" style="508" bestFit="1" customWidth="1"/>
    <col min="26" max="26" width="14.140625" style="508" bestFit="1" customWidth="1"/>
    <col min="27" max="28" width="14.7109375" style="508" customWidth="1"/>
    <col min="29" max="29" width="14.42578125" style="508" bestFit="1" customWidth="1"/>
    <col min="30" max="32" width="14.85546875" style="508" bestFit="1" customWidth="1"/>
    <col min="33" max="33" width="14.140625" style="508" bestFit="1" customWidth="1"/>
    <col min="34" max="34" width="14.5703125" style="508" bestFit="1" customWidth="1"/>
    <col min="35" max="37" width="14.140625" style="508" bestFit="1" customWidth="1"/>
    <col min="38" max="39" width="14.7109375" style="508" customWidth="1"/>
    <col min="40" max="40" width="14.42578125" style="508" bestFit="1" customWidth="1"/>
    <col min="41" max="41" width="14.140625" style="508" bestFit="1" customWidth="1"/>
    <col min="42" max="43" width="14.85546875" style="508" bestFit="1" customWidth="1"/>
    <col min="44" max="44" width="14.140625" style="508" bestFit="1" customWidth="1"/>
    <col min="45" max="45" width="14.5703125" style="508" bestFit="1" customWidth="1"/>
    <col min="46" max="48" width="14.140625" style="508" bestFit="1" customWidth="1"/>
    <col min="49" max="256" width="11.42578125" style="508"/>
    <col min="257" max="257" width="90.7109375" style="508" customWidth="1"/>
    <col min="258" max="258" width="15.140625" style="508" customWidth="1"/>
    <col min="259" max="259" width="2.7109375" style="508" customWidth="1"/>
    <col min="260" max="262" width="14.7109375" style="508" customWidth="1"/>
    <col min="263" max="263" width="14.42578125" style="508" bestFit="1" customWidth="1"/>
    <col min="264" max="264" width="14.140625" style="508" bestFit="1" customWidth="1"/>
    <col min="265" max="266" width="14.85546875" style="508" bestFit="1" customWidth="1"/>
    <col min="267" max="267" width="14.140625" style="508" bestFit="1" customWidth="1"/>
    <col min="268" max="268" width="14.5703125" style="508" bestFit="1" customWidth="1"/>
    <col min="269" max="271" width="14.140625" style="508" bestFit="1" customWidth="1"/>
    <col min="272" max="273" width="14.7109375" style="508" customWidth="1"/>
    <col min="274" max="274" width="14.42578125" style="508" bestFit="1" customWidth="1"/>
    <col min="275" max="277" width="14.85546875" style="508" bestFit="1" customWidth="1"/>
    <col min="278" max="278" width="14.140625" style="508" bestFit="1" customWidth="1"/>
    <col min="279" max="279" width="14.5703125" style="508" bestFit="1" customWidth="1"/>
    <col min="280" max="282" width="14.140625" style="508" bestFit="1" customWidth="1"/>
    <col min="283" max="284" width="14.7109375" style="508" customWidth="1"/>
    <col min="285" max="285" width="14.42578125" style="508" bestFit="1" customWidth="1"/>
    <col min="286" max="288" width="14.85546875" style="508" bestFit="1" customWidth="1"/>
    <col min="289" max="289" width="14.140625" style="508" bestFit="1" customWidth="1"/>
    <col min="290" max="290" width="14.5703125" style="508" bestFit="1" customWidth="1"/>
    <col min="291" max="293" width="14.140625" style="508" bestFit="1" customWidth="1"/>
    <col min="294" max="295" width="14.7109375" style="508" customWidth="1"/>
    <col min="296" max="296" width="14.42578125" style="508" bestFit="1" customWidth="1"/>
    <col min="297" max="297" width="14.140625" style="508" bestFit="1" customWidth="1"/>
    <col min="298" max="299" width="14.85546875" style="508" bestFit="1" customWidth="1"/>
    <col min="300" max="300" width="14.140625" style="508" bestFit="1" customWidth="1"/>
    <col min="301" max="301" width="14.5703125" style="508" bestFit="1" customWidth="1"/>
    <col min="302" max="304" width="14.140625" style="508" bestFit="1" customWidth="1"/>
    <col min="305" max="512" width="11.42578125" style="508"/>
    <col min="513" max="513" width="90.7109375" style="508" customWidth="1"/>
    <col min="514" max="514" width="15.140625" style="508" customWidth="1"/>
    <col min="515" max="515" width="2.7109375" style="508" customWidth="1"/>
    <col min="516" max="518" width="14.7109375" style="508" customWidth="1"/>
    <col min="519" max="519" width="14.42578125" style="508" bestFit="1" customWidth="1"/>
    <col min="520" max="520" width="14.140625" style="508" bestFit="1" customWidth="1"/>
    <col min="521" max="522" width="14.85546875" style="508" bestFit="1" customWidth="1"/>
    <col min="523" max="523" width="14.140625" style="508" bestFit="1" customWidth="1"/>
    <col min="524" max="524" width="14.5703125" style="508" bestFit="1" customWidth="1"/>
    <col min="525" max="527" width="14.140625" style="508" bestFit="1" customWidth="1"/>
    <col min="528" max="529" width="14.7109375" style="508" customWidth="1"/>
    <col min="530" max="530" width="14.42578125" style="508" bestFit="1" customWidth="1"/>
    <col min="531" max="533" width="14.85546875" style="508" bestFit="1" customWidth="1"/>
    <col min="534" max="534" width="14.140625" style="508" bestFit="1" customWidth="1"/>
    <col min="535" max="535" width="14.5703125" style="508" bestFit="1" customWidth="1"/>
    <col min="536" max="538" width="14.140625" style="508" bestFit="1" customWidth="1"/>
    <col min="539" max="540" width="14.7109375" style="508" customWidth="1"/>
    <col min="541" max="541" width="14.42578125" style="508" bestFit="1" customWidth="1"/>
    <col min="542" max="544" width="14.85546875" style="508" bestFit="1" customWidth="1"/>
    <col min="545" max="545" width="14.140625" style="508" bestFit="1" customWidth="1"/>
    <col min="546" max="546" width="14.5703125" style="508" bestFit="1" customWidth="1"/>
    <col min="547" max="549" width="14.140625" style="508" bestFit="1" customWidth="1"/>
    <col min="550" max="551" width="14.7109375" style="508" customWidth="1"/>
    <col min="552" max="552" width="14.42578125" style="508" bestFit="1" customWidth="1"/>
    <col min="553" max="553" width="14.140625" style="508" bestFit="1" customWidth="1"/>
    <col min="554" max="555" width="14.85546875" style="508" bestFit="1" customWidth="1"/>
    <col min="556" max="556" width="14.140625" style="508" bestFit="1" customWidth="1"/>
    <col min="557" max="557" width="14.5703125" style="508" bestFit="1" customWidth="1"/>
    <col min="558" max="560" width="14.140625" style="508" bestFit="1" customWidth="1"/>
    <col min="561" max="768" width="11.42578125" style="508"/>
    <col min="769" max="769" width="90.7109375" style="508" customWidth="1"/>
    <col min="770" max="770" width="15.140625" style="508" customWidth="1"/>
    <col min="771" max="771" width="2.7109375" style="508" customWidth="1"/>
    <col min="772" max="774" width="14.7109375" style="508" customWidth="1"/>
    <col min="775" max="775" width="14.42578125" style="508" bestFit="1" customWidth="1"/>
    <col min="776" max="776" width="14.140625" style="508" bestFit="1" customWidth="1"/>
    <col min="777" max="778" width="14.85546875" style="508" bestFit="1" customWidth="1"/>
    <col min="779" max="779" width="14.140625" style="508" bestFit="1" customWidth="1"/>
    <col min="780" max="780" width="14.5703125" style="508" bestFit="1" customWidth="1"/>
    <col min="781" max="783" width="14.140625" style="508" bestFit="1" customWidth="1"/>
    <col min="784" max="785" width="14.7109375" style="508" customWidth="1"/>
    <col min="786" max="786" width="14.42578125" style="508" bestFit="1" customWidth="1"/>
    <col min="787" max="789" width="14.85546875" style="508" bestFit="1" customWidth="1"/>
    <col min="790" max="790" width="14.140625" style="508" bestFit="1" customWidth="1"/>
    <col min="791" max="791" width="14.5703125" style="508" bestFit="1" customWidth="1"/>
    <col min="792" max="794" width="14.140625" style="508" bestFit="1" customWidth="1"/>
    <col min="795" max="796" width="14.7109375" style="508" customWidth="1"/>
    <col min="797" max="797" width="14.42578125" style="508" bestFit="1" customWidth="1"/>
    <col min="798" max="800" width="14.85546875" style="508" bestFit="1" customWidth="1"/>
    <col min="801" max="801" width="14.140625" style="508" bestFit="1" customWidth="1"/>
    <col min="802" max="802" width="14.5703125" style="508" bestFit="1" customWidth="1"/>
    <col min="803" max="805" width="14.140625" style="508" bestFit="1" customWidth="1"/>
    <col min="806" max="807" width="14.7109375" style="508" customWidth="1"/>
    <col min="808" max="808" width="14.42578125" style="508" bestFit="1" customWidth="1"/>
    <col min="809" max="809" width="14.140625" style="508" bestFit="1" customWidth="1"/>
    <col min="810" max="811" width="14.85546875" style="508" bestFit="1" customWidth="1"/>
    <col min="812" max="812" width="14.140625" style="508" bestFit="1" customWidth="1"/>
    <col min="813" max="813" width="14.5703125" style="508" bestFit="1" customWidth="1"/>
    <col min="814" max="816" width="14.140625" style="508" bestFit="1" customWidth="1"/>
    <col min="817" max="1024" width="11.42578125" style="508"/>
    <col min="1025" max="1025" width="90.7109375" style="508" customWidth="1"/>
    <col min="1026" max="1026" width="15.140625" style="508" customWidth="1"/>
    <col min="1027" max="1027" width="2.7109375" style="508" customWidth="1"/>
    <col min="1028" max="1030" width="14.7109375" style="508" customWidth="1"/>
    <col min="1031" max="1031" width="14.42578125" style="508" bestFit="1" customWidth="1"/>
    <col min="1032" max="1032" width="14.140625" style="508" bestFit="1" customWidth="1"/>
    <col min="1033" max="1034" width="14.85546875" style="508" bestFit="1" customWidth="1"/>
    <col min="1035" max="1035" width="14.140625" style="508" bestFit="1" customWidth="1"/>
    <col min="1036" max="1036" width="14.5703125" style="508" bestFit="1" customWidth="1"/>
    <col min="1037" max="1039" width="14.140625" style="508" bestFit="1" customWidth="1"/>
    <col min="1040" max="1041" width="14.7109375" style="508" customWidth="1"/>
    <col min="1042" max="1042" width="14.42578125" style="508" bestFit="1" customWidth="1"/>
    <col min="1043" max="1045" width="14.85546875" style="508" bestFit="1" customWidth="1"/>
    <col min="1046" max="1046" width="14.140625" style="508" bestFit="1" customWidth="1"/>
    <col min="1047" max="1047" width="14.5703125" style="508" bestFit="1" customWidth="1"/>
    <col min="1048" max="1050" width="14.140625" style="508" bestFit="1" customWidth="1"/>
    <col min="1051" max="1052" width="14.7109375" style="508" customWidth="1"/>
    <col min="1053" max="1053" width="14.42578125" style="508" bestFit="1" customWidth="1"/>
    <col min="1054" max="1056" width="14.85546875" style="508" bestFit="1" customWidth="1"/>
    <col min="1057" max="1057" width="14.140625" style="508" bestFit="1" customWidth="1"/>
    <col min="1058" max="1058" width="14.5703125" style="508" bestFit="1" customWidth="1"/>
    <col min="1059" max="1061" width="14.140625" style="508" bestFit="1" customWidth="1"/>
    <col min="1062" max="1063" width="14.7109375" style="508" customWidth="1"/>
    <col min="1064" max="1064" width="14.42578125" style="508" bestFit="1" customWidth="1"/>
    <col min="1065" max="1065" width="14.140625" style="508" bestFit="1" customWidth="1"/>
    <col min="1066" max="1067" width="14.85546875" style="508" bestFit="1" customWidth="1"/>
    <col min="1068" max="1068" width="14.140625" style="508" bestFit="1" customWidth="1"/>
    <col min="1069" max="1069" width="14.5703125" style="508" bestFit="1" customWidth="1"/>
    <col min="1070" max="1072" width="14.140625" style="508" bestFit="1" customWidth="1"/>
    <col min="1073" max="1280" width="11.42578125" style="508"/>
    <col min="1281" max="1281" width="90.7109375" style="508" customWidth="1"/>
    <col min="1282" max="1282" width="15.140625" style="508" customWidth="1"/>
    <col min="1283" max="1283" width="2.7109375" style="508" customWidth="1"/>
    <col min="1284" max="1286" width="14.7109375" style="508" customWidth="1"/>
    <col min="1287" max="1287" width="14.42578125" style="508" bestFit="1" customWidth="1"/>
    <col min="1288" max="1288" width="14.140625" style="508" bestFit="1" customWidth="1"/>
    <col min="1289" max="1290" width="14.85546875" style="508" bestFit="1" customWidth="1"/>
    <col min="1291" max="1291" width="14.140625" style="508" bestFit="1" customWidth="1"/>
    <col min="1292" max="1292" width="14.5703125" style="508" bestFit="1" customWidth="1"/>
    <col min="1293" max="1295" width="14.140625" style="508" bestFit="1" customWidth="1"/>
    <col min="1296" max="1297" width="14.7109375" style="508" customWidth="1"/>
    <col min="1298" max="1298" width="14.42578125" style="508" bestFit="1" customWidth="1"/>
    <col min="1299" max="1301" width="14.85546875" style="508" bestFit="1" customWidth="1"/>
    <col min="1302" max="1302" width="14.140625" style="508" bestFit="1" customWidth="1"/>
    <col min="1303" max="1303" width="14.5703125" style="508" bestFit="1" customWidth="1"/>
    <col min="1304" max="1306" width="14.140625" style="508" bestFit="1" customWidth="1"/>
    <col min="1307" max="1308" width="14.7109375" style="508" customWidth="1"/>
    <col min="1309" max="1309" width="14.42578125" style="508" bestFit="1" customWidth="1"/>
    <col min="1310" max="1312" width="14.85546875" style="508" bestFit="1" customWidth="1"/>
    <col min="1313" max="1313" width="14.140625" style="508" bestFit="1" customWidth="1"/>
    <col min="1314" max="1314" width="14.5703125" style="508" bestFit="1" customWidth="1"/>
    <col min="1315" max="1317" width="14.140625" style="508" bestFit="1" customWidth="1"/>
    <col min="1318" max="1319" width="14.7109375" style="508" customWidth="1"/>
    <col min="1320" max="1320" width="14.42578125" style="508" bestFit="1" customWidth="1"/>
    <col min="1321" max="1321" width="14.140625" style="508" bestFit="1" customWidth="1"/>
    <col min="1322" max="1323" width="14.85546875" style="508" bestFit="1" customWidth="1"/>
    <col min="1324" max="1324" width="14.140625" style="508" bestFit="1" customWidth="1"/>
    <col min="1325" max="1325" width="14.5703125" style="508" bestFit="1" customWidth="1"/>
    <col min="1326" max="1328" width="14.140625" style="508" bestFit="1" customWidth="1"/>
    <col min="1329" max="1536" width="11.42578125" style="508"/>
    <col min="1537" max="1537" width="90.7109375" style="508" customWidth="1"/>
    <col min="1538" max="1538" width="15.140625" style="508" customWidth="1"/>
    <col min="1539" max="1539" width="2.7109375" style="508" customWidth="1"/>
    <col min="1540" max="1542" width="14.7109375" style="508" customWidth="1"/>
    <col min="1543" max="1543" width="14.42578125" style="508" bestFit="1" customWidth="1"/>
    <col min="1544" max="1544" width="14.140625" style="508" bestFit="1" customWidth="1"/>
    <col min="1545" max="1546" width="14.85546875" style="508" bestFit="1" customWidth="1"/>
    <col min="1547" max="1547" width="14.140625" style="508" bestFit="1" customWidth="1"/>
    <col min="1548" max="1548" width="14.5703125" style="508" bestFit="1" customWidth="1"/>
    <col min="1549" max="1551" width="14.140625" style="508" bestFit="1" customWidth="1"/>
    <col min="1552" max="1553" width="14.7109375" style="508" customWidth="1"/>
    <col min="1554" max="1554" width="14.42578125" style="508" bestFit="1" customWidth="1"/>
    <col min="1555" max="1557" width="14.85546875" style="508" bestFit="1" customWidth="1"/>
    <col min="1558" max="1558" width="14.140625" style="508" bestFit="1" customWidth="1"/>
    <col min="1559" max="1559" width="14.5703125" style="508" bestFit="1" customWidth="1"/>
    <col min="1560" max="1562" width="14.140625" style="508" bestFit="1" customWidth="1"/>
    <col min="1563" max="1564" width="14.7109375" style="508" customWidth="1"/>
    <col min="1565" max="1565" width="14.42578125" style="508" bestFit="1" customWidth="1"/>
    <col min="1566" max="1568" width="14.85546875" style="508" bestFit="1" customWidth="1"/>
    <col min="1569" max="1569" width="14.140625" style="508" bestFit="1" customWidth="1"/>
    <col min="1570" max="1570" width="14.5703125" style="508" bestFit="1" customWidth="1"/>
    <col min="1571" max="1573" width="14.140625" style="508" bestFit="1" customWidth="1"/>
    <col min="1574" max="1575" width="14.7109375" style="508" customWidth="1"/>
    <col min="1576" max="1576" width="14.42578125" style="508" bestFit="1" customWidth="1"/>
    <col min="1577" max="1577" width="14.140625" style="508" bestFit="1" customWidth="1"/>
    <col min="1578" max="1579" width="14.85546875" style="508" bestFit="1" customWidth="1"/>
    <col min="1580" max="1580" width="14.140625" style="508" bestFit="1" customWidth="1"/>
    <col min="1581" max="1581" width="14.5703125" style="508" bestFit="1" customWidth="1"/>
    <col min="1582" max="1584" width="14.140625" style="508" bestFit="1" customWidth="1"/>
    <col min="1585" max="1792" width="11.42578125" style="508"/>
    <col min="1793" max="1793" width="90.7109375" style="508" customWidth="1"/>
    <col min="1794" max="1794" width="15.140625" style="508" customWidth="1"/>
    <col min="1795" max="1795" width="2.7109375" style="508" customWidth="1"/>
    <col min="1796" max="1798" width="14.7109375" style="508" customWidth="1"/>
    <col min="1799" max="1799" width="14.42578125" style="508" bestFit="1" customWidth="1"/>
    <col min="1800" max="1800" width="14.140625" style="508" bestFit="1" customWidth="1"/>
    <col min="1801" max="1802" width="14.85546875" style="508" bestFit="1" customWidth="1"/>
    <col min="1803" max="1803" width="14.140625" style="508" bestFit="1" customWidth="1"/>
    <col min="1804" max="1804" width="14.5703125" style="508" bestFit="1" customWidth="1"/>
    <col min="1805" max="1807" width="14.140625" style="508" bestFit="1" customWidth="1"/>
    <col min="1808" max="1809" width="14.7109375" style="508" customWidth="1"/>
    <col min="1810" max="1810" width="14.42578125" style="508" bestFit="1" customWidth="1"/>
    <col min="1811" max="1813" width="14.85546875" style="508" bestFit="1" customWidth="1"/>
    <col min="1814" max="1814" width="14.140625" style="508" bestFit="1" customWidth="1"/>
    <col min="1815" max="1815" width="14.5703125" style="508" bestFit="1" customWidth="1"/>
    <col min="1816" max="1818" width="14.140625" style="508" bestFit="1" customWidth="1"/>
    <col min="1819" max="1820" width="14.7109375" style="508" customWidth="1"/>
    <col min="1821" max="1821" width="14.42578125" style="508" bestFit="1" customWidth="1"/>
    <col min="1822" max="1824" width="14.85546875" style="508" bestFit="1" customWidth="1"/>
    <col min="1825" max="1825" width="14.140625" style="508" bestFit="1" customWidth="1"/>
    <col min="1826" max="1826" width="14.5703125" style="508" bestFit="1" customWidth="1"/>
    <col min="1827" max="1829" width="14.140625" style="508" bestFit="1" customWidth="1"/>
    <col min="1830" max="1831" width="14.7109375" style="508" customWidth="1"/>
    <col min="1832" max="1832" width="14.42578125" style="508" bestFit="1" customWidth="1"/>
    <col min="1833" max="1833" width="14.140625" style="508" bestFit="1" customWidth="1"/>
    <col min="1834" max="1835" width="14.85546875" style="508" bestFit="1" customWidth="1"/>
    <col min="1836" max="1836" width="14.140625" style="508" bestFit="1" customWidth="1"/>
    <col min="1837" max="1837" width="14.5703125" style="508" bestFit="1" customWidth="1"/>
    <col min="1838" max="1840" width="14.140625" style="508" bestFit="1" customWidth="1"/>
    <col min="1841" max="2048" width="11.42578125" style="508"/>
    <col min="2049" max="2049" width="90.7109375" style="508" customWidth="1"/>
    <col min="2050" max="2050" width="15.140625" style="508" customWidth="1"/>
    <col min="2051" max="2051" width="2.7109375" style="508" customWidth="1"/>
    <col min="2052" max="2054" width="14.7109375" style="508" customWidth="1"/>
    <col min="2055" max="2055" width="14.42578125" style="508" bestFit="1" customWidth="1"/>
    <col min="2056" max="2056" width="14.140625" style="508" bestFit="1" customWidth="1"/>
    <col min="2057" max="2058" width="14.85546875" style="508" bestFit="1" customWidth="1"/>
    <col min="2059" max="2059" width="14.140625" style="508" bestFit="1" customWidth="1"/>
    <col min="2060" max="2060" width="14.5703125" style="508" bestFit="1" customWidth="1"/>
    <col min="2061" max="2063" width="14.140625" style="508" bestFit="1" customWidth="1"/>
    <col min="2064" max="2065" width="14.7109375" style="508" customWidth="1"/>
    <col min="2066" max="2066" width="14.42578125" style="508" bestFit="1" customWidth="1"/>
    <col min="2067" max="2069" width="14.85546875" style="508" bestFit="1" customWidth="1"/>
    <col min="2070" max="2070" width="14.140625" style="508" bestFit="1" customWidth="1"/>
    <col min="2071" max="2071" width="14.5703125" style="508" bestFit="1" customWidth="1"/>
    <col min="2072" max="2074" width="14.140625" style="508" bestFit="1" customWidth="1"/>
    <col min="2075" max="2076" width="14.7109375" style="508" customWidth="1"/>
    <col min="2077" max="2077" width="14.42578125" style="508" bestFit="1" customWidth="1"/>
    <col min="2078" max="2080" width="14.85546875" style="508" bestFit="1" customWidth="1"/>
    <col min="2081" max="2081" width="14.140625" style="508" bestFit="1" customWidth="1"/>
    <col min="2082" max="2082" width="14.5703125" style="508" bestFit="1" customWidth="1"/>
    <col min="2083" max="2085" width="14.140625" style="508" bestFit="1" customWidth="1"/>
    <col min="2086" max="2087" width="14.7109375" style="508" customWidth="1"/>
    <col min="2088" max="2088" width="14.42578125" style="508" bestFit="1" customWidth="1"/>
    <col min="2089" max="2089" width="14.140625" style="508" bestFit="1" customWidth="1"/>
    <col min="2090" max="2091" width="14.85546875" style="508" bestFit="1" customWidth="1"/>
    <col min="2092" max="2092" width="14.140625" style="508" bestFit="1" customWidth="1"/>
    <col min="2093" max="2093" width="14.5703125" style="508" bestFit="1" customWidth="1"/>
    <col min="2094" max="2096" width="14.140625" style="508" bestFit="1" customWidth="1"/>
    <col min="2097" max="2304" width="11.42578125" style="508"/>
    <col min="2305" max="2305" width="90.7109375" style="508" customWidth="1"/>
    <col min="2306" max="2306" width="15.140625" style="508" customWidth="1"/>
    <col min="2307" max="2307" width="2.7109375" style="508" customWidth="1"/>
    <col min="2308" max="2310" width="14.7109375" style="508" customWidth="1"/>
    <col min="2311" max="2311" width="14.42578125" style="508" bestFit="1" customWidth="1"/>
    <col min="2312" max="2312" width="14.140625" style="508" bestFit="1" customWidth="1"/>
    <col min="2313" max="2314" width="14.85546875" style="508" bestFit="1" customWidth="1"/>
    <col min="2315" max="2315" width="14.140625" style="508" bestFit="1" customWidth="1"/>
    <col min="2316" max="2316" width="14.5703125" style="508" bestFit="1" customWidth="1"/>
    <col min="2317" max="2319" width="14.140625" style="508" bestFit="1" customWidth="1"/>
    <col min="2320" max="2321" width="14.7109375" style="508" customWidth="1"/>
    <col min="2322" max="2322" width="14.42578125" style="508" bestFit="1" customWidth="1"/>
    <col min="2323" max="2325" width="14.85546875" style="508" bestFit="1" customWidth="1"/>
    <col min="2326" max="2326" width="14.140625" style="508" bestFit="1" customWidth="1"/>
    <col min="2327" max="2327" width="14.5703125" style="508" bestFit="1" customWidth="1"/>
    <col min="2328" max="2330" width="14.140625" style="508" bestFit="1" customWidth="1"/>
    <col min="2331" max="2332" width="14.7109375" style="508" customWidth="1"/>
    <col min="2333" max="2333" width="14.42578125" style="508" bestFit="1" customWidth="1"/>
    <col min="2334" max="2336" width="14.85546875" style="508" bestFit="1" customWidth="1"/>
    <col min="2337" max="2337" width="14.140625" style="508" bestFit="1" customWidth="1"/>
    <col min="2338" max="2338" width="14.5703125" style="508" bestFit="1" customWidth="1"/>
    <col min="2339" max="2341" width="14.140625" style="508" bestFit="1" customWidth="1"/>
    <col min="2342" max="2343" width="14.7109375" style="508" customWidth="1"/>
    <col min="2344" max="2344" width="14.42578125" style="508" bestFit="1" customWidth="1"/>
    <col min="2345" max="2345" width="14.140625" style="508" bestFit="1" customWidth="1"/>
    <col min="2346" max="2347" width="14.85546875" style="508" bestFit="1" customWidth="1"/>
    <col min="2348" max="2348" width="14.140625" style="508" bestFit="1" customWidth="1"/>
    <col min="2349" max="2349" width="14.5703125" style="508" bestFit="1" customWidth="1"/>
    <col min="2350" max="2352" width="14.140625" style="508" bestFit="1" customWidth="1"/>
    <col min="2353" max="2560" width="11.42578125" style="508"/>
    <col min="2561" max="2561" width="90.7109375" style="508" customWidth="1"/>
    <col min="2562" max="2562" width="15.140625" style="508" customWidth="1"/>
    <col min="2563" max="2563" width="2.7109375" style="508" customWidth="1"/>
    <col min="2564" max="2566" width="14.7109375" style="508" customWidth="1"/>
    <col min="2567" max="2567" width="14.42578125" style="508" bestFit="1" customWidth="1"/>
    <col min="2568" max="2568" width="14.140625" style="508" bestFit="1" customWidth="1"/>
    <col min="2569" max="2570" width="14.85546875" style="508" bestFit="1" customWidth="1"/>
    <col min="2571" max="2571" width="14.140625" style="508" bestFit="1" customWidth="1"/>
    <col min="2572" max="2572" width="14.5703125" style="508" bestFit="1" customWidth="1"/>
    <col min="2573" max="2575" width="14.140625" style="508" bestFit="1" customWidth="1"/>
    <col min="2576" max="2577" width="14.7109375" style="508" customWidth="1"/>
    <col min="2578" max="2578" width="14.42578125" style="508" bestFit="1" customWidth="1"/>
    <col min="2579" max="2581" width="14.85546875" style="508" bestFit="1" customWidth="1"/>
    <col min="2582" max="2582" width="14.140625" style="508" bestFit="1" customWidth="1"/>
    <col min="2583" max="2583" width="14.5703125" style="508" bestFit="1" customWidth="1"/>
    <col min="2584" max="2586" width="14.140625" style="508" bestFit="1" customWidth="1"/>
    <col min="2587" max="2588" width="14.7109375" style="508" customWidth="1"/>
    <col min="2589" max="2589" width="14.42578125" style="508" bestFit="1" customWidth="1"/>
    <col min="2590" max="2592" width="14.85546875" style="508" bestFit="1" customWidth="1"/>
    <col min="2593" max="2593" width="14.140625" style="508" bestFit="1" customWidth="1"/>
    <col min="2594" max="2594" width="14.5703125" style="508" bestFit="1" customWidth="1"/>
    <col min="2595" max="2597" width="14.140625" style="508" bestFit="1" customWidth="1"/>
    <col min="2598" max="2599" width="14.7109375" style="508" customWidth="1"/>
    <col min="2600" max="2600" width="14.42578125" style="508" bestFit="1" customWidth="1"/>
    <col min="2601" max="2601" width="14.140625" style="508" bestFit="1" customWidth="1"/>
    <col min="2602" max="2603" width="14.85546875" style="508" bestFit="1" customWidth="1"/>
    <col min="2604" max="2604" width="14.140625" style="508" bestFit="1" customWidth="1"/>
    <col min="2605" max="2605" width="14.5703125" style="508" bestFit="1" customWidth="1"/>
    <col min="2606" max="2608" width="14.140625" style="508" bestFit="1" customWidth="1"/>
    <col min="2609" max="2816" width="11.42578125" style="508"/>
    <col min="2817" max="2817" width="90.7109375" style="508" customWidth="1"/>
    <col min="2818" max="2818" width="15.140625" style="508" customWidth="1"/>
    <col min="2819" max="2819" width="2.7109375" style="508" customWidth="1"/>
    <col min="2820" max="2822" width="14.7109375" style="508" customWidth="1"/>
    <col min="2823" max="2823" width="14.42578125" style="508" bestFit="1" customWidth="1"/>
    <col min="2824" max="2824" width="14.140625" style="508" bestFit="1" customWidth="1"/>
    <col min="2825" max="2826" width="14.85546875" style="508" bestFit="1" customWidth="1"/>
    <col min="2827" max="2827" width="14.140625" style="508" bestFit="1" customWidth="1"/>
    <col min="2828" max="2828" width="14.5703125" style="508" bestFit="1" customWidth="1"/>
    <col min="2829" max="2831" width="14.140625" style="508" bestFit="1" customWidth="1"/>
    <col min="2832" max="2833" width="14.7109375" style="508" customWidth="1"/>
    <col min="2834" max="2834" width="14.42578125" style="508" bestFit="1" customWidth="1"/>
    <col min="2835" max="2837" width="14.85546875" style="508" bestFit="1" customWidth="1"/>
    <col min="2838" max="2838" width="14.140625" style="508" bestFit="1" customWidth="1"/>
    <col min="2839" max="2839" width="14.5703125" style="508" bestFit="1" customWidth="1"/>
    <col min="2840" max="2842" width="14.140625" style="508" bestFit="1" customWidth="1"/>
    <col min="2843" max="2844" width="14.7109375" style="508" customWidth="1"/>
    <col min="2845" max="2845" width="14.42578125" style="508" bestFit="1" customWidth="1"/>
    <col min="2846" max="2848" width="14.85546875" style="508" bestFit="1" customWidth="1"/>
    <col min="2849" max="2849" width="14.140625" style="508" bestFit="1" customWidth="1"/>
    <col min="2850" max="2850" width="14.5703125" style="508" bestFit="1" customWidth="1"/>
    <col min="2851" max="2853" width="14.140625" style="508" bestFit="1" customWidth="1"/>
    <col min="2854" max="2855" width="14.7109375" style="508" customWidth="1"/>
    <col min="2856" max="2856" width="14.42578125" style="508" bestFit="1" customWidth="1"/>
    <col min="2857" max="2857" width="14.140625" style="508" bestFit="1" customWidth="1"/>
    <col min="2858" max="2859" width="14.85546875" style="508" bestFit="1" customWidth="1"/>
    <col min="2860" max="2860" width="14.140625" style="508" bestFit="1" customWidth="1"/>
    <col min="2861" max="2861" width="14.5703125" style="508" bestFit="1" customWidth="1"/>
    <col min="2862" max="2864" width="14.140625" style="508" bestFit="1" customWidth="1"/>
    <col min="2865" max="3072" width="11.42578125" style="508"/>
    <col min="3073" max="3073" width="90.7109375" style="508" customWidth="1"/>
    <col min="3074" max="3074" width="15.140625" style="508" customWidth="1"/>
    <col min="3075" max="3075" width="2.7109375" style="508" customWidth="1"/>
    <col min="3076" max="3078" width="14.7109375" style="508" customWidth="1"/>
    <col min="3079" max="3079" width="14.42578125" style="508" bestFit="1" customWidth="1"/>
    <col min="3080" max="3080" width="14.140625" style="508" bestFit="1" customWidth="1"/>
    <col min="3081" max="3082" width="14.85546875" style="508" bestFit="1" customWidth="1"/>
    <col min="3083" max="3083" width="14.140625" style="508" bestFit="1" customWidth="1"/>
    <col min="3084" max="3084" width="14.5703125" style="508" bestFit="1" customWidth="1"/>
    <col min="3085" max="3087" width="14.140625" style="508" bestFit="1" customWidth="1"/>
    <col min="3088" max="3089" width="14.7109375" style="508" customWidth="1"/>
    <col min="3090" max="3090" width="14.42578125" style="508" bestFit="1" customWidth="1"/>
    <col min="3091" max="3093" width="14.85546875" style="508" bestFit="1" customWidth="1"/>
    <col min="3094" max="3094" width="14.140625" style="508" bestFit="1" customWidth="1"/>
    <col min="3095" max="3095" width="14.5703125" style="508" bestFit="1" customWidth="1"/>
    <col min="3096" max="3098" width="14.140625" style="508" bestFit="1" customWidth="1"/>
    <col min="3099" max="3100" width="14.7109375" style="508" customWidth="1"/>
    <col min="3101" max="3101" width="14.42578125" style="508" bestFit="1" customWidth="1"/>
    <col min="3102" max="3104" width="14.85546875" style="508" bestFit="1" customWidth="1"/>
    <col min="3105" max="3105" width="14.140625" style="508" bestFit="1" customWidth="1"/>
    <col min="3106" max="3106" width="14.5703125" style="508" bestFit="1" customWidth="1"/>
    <col min="3107" max="3109" width="14.140625" style="508" bestFit="1" customWidth="1"/>
    <col min="3110" max="3111" width="14.7109375" style="508" customWidth="1"/>
    <col min="3112" max="3112" width="14.42578125" style="508" bestFit="1" customWidth="1"/>
    <col min="3113" max="3113" width="14.140625" style="508" bestFit="1" customWidth="1"/>
    <col min="3114" max="3115" width="14.85546875" style="508" bestFit="1" customWidth="1"/>
    <col min="3116" max="3116" width="14.140625" style="508" bestFit="1" customWidth="1"/>
    <col min="3117" max="3117" width="14.5703125" style="508" bestFit="1" customWidth="1"/>
    <col min="3118" max="3120" width="14.140625" style="508" bestFit="1" customWidth="1"/>
    <col min="3121" max="3328" width="11.42578125" style="508"/>
    <col min="3329" max="3329" width="90.7109375" style="508" customWidth="1"/>
    <col min="3330" max="3330" width="15.140625" style="508" customWidth="1"/>
    <col min="3331" max="3331" width="2.7109375" style="508" customWidth="1"/>
    <col min="3332" max="3334" width="14.7109375" style="508" customWidth="1"/>
    <col min="3335" max="3335" width="14.42578125" style="508" bestFit="1" customWidth="1"/>
    <col min="3336" max="3336" width="14.140625" style="508" bestFit="1" customWidth="1"/>
    <col min="3337" max="3338" width="14.85546875" style="508" bestFit="1" customWidth="1"/>
    <col min="3339" max="3339" width="14.140625" style="508" bestFit="1" customWidth="1"/>
    <col min="3340" max="3340" width="14.5703125" style="508" bestFit="1" customWidth="1"/>
    <col min="3341" max="3343" width="14.140625" style="508" bestFit="1" customWidth="1"/>
    <col min="3344" max="3345" width="14.7109375" style="508" customWidth="1"/>
    <col min="3346" max="3346" width="14.42578125" style="508" bestFit="1" customWidth="1"/>
    <col min="3347" max="3349" width="14.85546875" style="508" bestFit="1" customWidth="1"/>
    <col min="3350" max="3350" width="14.140625" style="508" bestFit="1" customWidth="1"/>
    <col min="3351" max="3351" width="14.5703125" style="508" bestFit="1" customWidth="1"/>
    <col min="3352" max="3354" width="14.140625" style="508" bestFit="1" customWidth="1"/>
    <col min="3355" max="3356" width="14.7109375" style="508" customWidth="1"/>
    <col min="3357" max="3357" width="14.42578125" style="508" bestFit="1" customWidth="1"/>
    <col min="3358" max="3360" width="14.85546875" style="508" bestFit="1" customWidth="1"/>
    <col min="3361" max="3361" width="14.140625" style="508" bestFit="1" customWidth="1"/>
    <col min="3362" max="3362" width="14.5703125" style="508" bestFit="1" customWidth="1"/>
    <col min="3363" max="3365" width="14.140625" style="508" bestFit="1" customWidth="1"/>
    <col min="3366" max="3367" width="14.7109375" style="508" customWidth="1"/>
    <col min="3368" max="3368" width="14.42578125" style="508" bestFit="1" customWidth="1"/>
    <col min="3369" max="3369" width="14.140625" style="508" bestFit="1" customWidth="1"/>
    <col min="3370" max="3371" width="14.85546875" style="508" bestFit="1" customWidth="1"/>
    <col min="3372" max="3372" width="14.140625" style="508" bestFit="1" customWidth="1"/>
    <col min="3373" max="3373" width="14.5703125" style="508" bestFit="1" customWidth="1"/>
    <col min="3374" max="3376" width="14.140625" style="508" bestFit="1" customWidth="1"/>
    <col min="3377" max="3584" width="11.42578125" style="508"/>
    <col min="3585" max="3585" width="90.7109375" style="508" customWidth="1"/>
    <col min="3586" max="3586" width="15.140625" style="508" customWidth="1"/>
    <col min="3587" max="3587" width="2.7109375" style="508" customWidth="1"/>
    <col min="3588" max="3590" width="14.7109375" style="508" customWidth="1"/>
    <col min="3591" max="3591" width="14.42578125" style="508" bestFit="1" customWidth="1"/>
    <col min="3592" max="3592" width="14.140625" style="508" bestFit="1" customWidth="1"/>
    <col min="3593" max="3594" width="14.85546875" style="508" bestFit="1" customWidth="1"/>
    <col min="3595" max="3595" width="14.140625" style="508" bestFit="1" customWidth="1"/>
    <col min="3596" max="3596" width="14.5703125" style="508" bestFit="1" customWidth="1"/>
    <col min="3597" max="3599" width="14.140625" style="508" bestFit="1" customWidth="1"/>
    <col min="3600" max="3601" width="14.7109375" style="508" customWidth="1"/>
    <col min="3602" max="3602" width="14.42578125" style="508" bestFit="1" customWidth="1"/>
    <col min="3603" max="3605" width="14.85546875" style="508" bestFit="1" customWidth="1"/>
    <col min="3606" max="3606" width="14.140625" style="508" bestFit="1" customWidth="1"/>
    <col min="3607" max="3607" width="14.5703125" style="508" bestFit="1" customWidth="1"/>
    <col min="3608" max="3610" width="14.140625" style="508" bestFit="1" customWidth="1"/>
    <col min="3611" max="3612" width="14.7109375" style="508" customWidth="1"/>
    <col min="3613" max="3613" width="14.42578125" style="508" bestFit="1" customWidth="1"/>
    <col min="3614" max="3616" width="14.85546875" style="508" bestFit="1" customWidth="1"/>
    <col min="3617" max="3617" width="14.140625" style="508" bestFit="1" customWidth="1"/>
    <col min="3618" max="3618" width="14.5703125" style="508" bestFit="1" customWidth="1"/>
    <col min="3619" max="3621" width="14.140625" style="508" bestFit="1" customWidth="1"/>
    <col min="3622" max="3623" width="14.7109375" style="508" customWidth="1"/>
    <col min="3624" max="3624" width="14.42578125" style="508" bestFit="1" customWidth="1"/>
    <col min="3625" max="3625" width="14.140625" style="508" bestFit="1" customWidth="1"/>
    <col min="3626" max="3627" width="14.85546875" style="508" bestFit="1" customWidth="1"/>
    <col min="3628" max="3628" width="14.140625" style="508" bestFit="1" customWidth="1"/>
    <col min="3629" max="3629" width="14.5703125" style="508" bestFit="1" customWidth="1"/>
    <col min="3630" max="3632" width="14.140625" style="508" bestFit="1" customWidth="1"/>
    <col min="3633" max="3840" width="11.42578125" style="508"/>
    <col min="3841" max="3841" width="90.7109375" style="508" customWidth="1"/>
    <col min="3842" max="3842" width="15.140625" style="508" customWidth="1"/>
    <col min="3843" max="3843" width="2.7109375" style="508" customWidth="1"/>
    <col min="3844" max="3846" width="14.7109375" style="508" customWidth="1"/>
    <col min="3847" max="3847" width="14.42578125" style="508" bestFit="1" customWidth="1"/>
    <col min="3848" max="3848" width="14.140625" style="508" bestFit="1" customWidth="1"/>
    <col min="3849" max="3850" width="14.85546875" style="508" bestFit="1" customWidth="1"/>
    <col min="3851" max="3851" width="14.140625" style="508" bestFit="1" customWidth="1"/>
    <col min="3852" max="3852" width="14.5703125" style="508" bestFit="1" customWidth="1"/>
    <col min="3853" max="3855" width="14.140625" style="508" bestFit="1" customWidth="1"/>
    <col min="3856" max="3857" width="14.7109375" style="508" customWidth="1"/>
    <col min="3858" max="3858" width="14.42578125" style="508" bestFit="1" customWidth="1"/>
    <col min="3859" max="3861" width="14.85546875" style="508" bestFit="1" customWidth="1"/>
    <col min="3862" max="3862" width="14.140625" style="508" bestFit="1" customWidth="1"/>
    <col min="3863" max="3863" width="14.5703125" style="508" bestFit="1" customWidth="1"/>
    <col min="3864" max="3866" width="14.140625" style="508" bestFit="1" customWidth="1"/>
    <col min="3867" max="3868" width="14.7109375" style="508" customWidth="1"/>
    <col min="3869" max="3869" width="14.42578125" style="508" bestFit="1" customWidth="1"/>
    <col min="3870" max="3872" width="14.85546875" style="508" bestFit="1" customWidth="1"/>
    <col min="3873" max="3873" width="14.140625" style="508" bestFit="1" customWidth="1"/>
    <col min="3874" max="3874" width="14.5703125" style="508" bestFit="1" customWidth="1"/>
    <col min="3875" max="3877" width="14.140625" style="508" bestFit="1" customWidth="1"/>
    <col min="3878" max="3879" width="14.7109375" style="508" customWidth="1"/>
    <col min="3880" max="3880" width="14.42578125" style="508" bestFit="1" customWidth="1"/>
    <col min="3881" max="3881" width="14.140625" style="508" bestFit="1" customWidth="1"/>
    <col min="3882" max="3883" width="14.85546875" style="508" bestFit="1" customWidth="1"/>
    <col min="3884" max="3884" width="14.140625" style="508" bestFit="1" customWidth="1"/>
    <col min="3885" max="3885" width="14.5703125" style="508" bestFit="1" customWidth="1"/>
    <col min="3886" max="3888" width="14.140625" style="508" bestFit="1" customWidth="1"/>
    <col min="3889" max="4096" width="11.42578125" style="508"/>
    <col min="4097" max="4097" width="90.7109375" style="508" customWidth="1"/>
    <col min="4098" max="4098" width="15.140625" style="508" customWidth="1"/>
    <col min="4099" max="4099" width="2.7109375" style="508" customWidth="1"/>
    <col min="4100" max="4102" width="14.7109375" style="508" customWidth="1"/>
    <col min="4103" max="4103" width="14.42578125" style="508" bestFit="1" customWidth="1"/>
    <col min="4104" max="4104" width="14.140625" style="508" bestFit="1" customWidth="1"/>
    <col min="4105" max="4106" width="14.85546875" style="508" bestFit="1" customWidth="1"/>
    <col min="4107" max="4107" width="14.140625" style="508" bestFit="1" customWidth="1"/>
    <col min="4108" max="4108" width="14.5703125" style="508" bestFit="1" customWidth="1"/>
    <col min="4109" max="4111" width="14.140625" style="508" bestFit="1" customWidth="1"/>
    <col min="4112" max="4113" width="14.7109375" style="508" customWidth="1"/>
    <col min="4114" max="4114" width="14.42578125" style="508" bestFit="1" customWidth="1"/>
    <col min="4115" max="4117" width="14.85546875" style="508" bestFit="1" customWidth="1"/>
    <col min="4118" max="4118" width="14.140625" style="508" bestFit="1" customWidth="1"/>
    <col min="4119" max="4119" width="14.5703125" style="508" bestFit="1" customWidth="1"/>
    <col min="4120" max="4122" width="14.140625" style="508" bestFit="1" customWidth="1"/>
    <col min="4123" max="4124" width="14.7109375" style="508" customWidth="1"/>
    <col min="4125" max="4125" width="14.42578125" style="508" bestFit="1" customWidth="1"/>
    <col min="4126" max="4128" width="14.85546875" style="508" bestFit="1" customWidth="1"/>
    <col min="4129" max="4129" width="14.140625" style="508" bestFit="1" customWidth="1"/>
    <col min="4130" max="4130" width="14.5703125" style="508" bestFit="1" customWidth="1"/>
    <col min="4131" max="4133" width="14.140625" style="508" bestFit="1" customWidth="1"/>
    <col min="4134" max="4135" width="14.7109375" style="508" customWidth="1"/>
    <col min="4136" max="4136" width="14.42578125" style="508" bestFit="1" customWidth="1"/>
    <col min="4137" max="4137" width="14.140625" style="508" bestFit="1" customWidth="1"/>
    <col min="4138" max="4139" width="14.85546875" style="508" bestFit="1" customWidth="1"/>
    <col min="4140" max="4140" width="14.140625" style="508" bestFit="1" customWidth="1"/>
    <col min="4141" max="4141" width="14.5703125" style="508" bestFit="1" customWidth="1"/>
    <col min="4142" max="4144" width="14.140625" style="508" bestFit="1" customWidth="1"/>
    <col min="4145" max="4352" width="11.42578125" style="508"/>
    <col min="4353" max="4353" width="90.7109375" style="508" customWidth="1"/>
    <col min="4354" max="4354" width="15.140625" style="508" customWidth="1"/>
    <col min="4355" max="4355" width="2.7109375" style="508" customWidth="1"/>
    <col min="4356" max="4358" width="14.7109375" style="508" customWidth="1"/>
    <col min="4359" max="4359" width="14.42578125" style="508" bestFit="1" customWidth="1"/>
    <col min="4360" max="4360" width="14.140625" style="508" bestFit="1" customWidth="1"/>
    <col min="4361" max="4362" width="14.85546875" style="508" bestFit="1" customWidth="1"/>
    <col min="4363" max="4363" width="14.140625" style="508" bestFit="1" customWidth="1"/>
    <col min="4364" max="4364" width="14.5703125" style="508" bestFit="1" customWidth="1"/>
    <col min="4365" max="4367" width="14.140625" style="508" bestFit="1" customWidth="1"/>
    <col min="4368" max="4369" width="14.7109375" style="508" customWidth="1"/>
    <col min="4370" max="4370" width="14.42578125" style="508" bestFit="1" customWidth="1"/>
    <col min="4371" max="4373" width="14.85546875" style="508" bestFit="1" customWidth="1"/>
    <col min="4374" max="4374" width="14.140625" style="508" bestFit="1" customWidth="1"/>
    <col min="4375" max="4375" width="14.5703125" style="508" bestFit="1" customWidth="1"/>
    <col min="4376" max="4378" width="14.140625" style="508" bestFit="1" customWidth="1"/>
    <col min="4379" max="4380" width="14.7109375" style="508" customWidth="1"/>
    <col min="4381" max="4381" width="14.42578125" style="508" bestFit="1" customWidth="1"/>
    <col min="4382" max="4384" width="14.85546875" style="508" bestFit="1" customWidth="1"/>
    <col min="4385" max="4385" width="14.140625" style="508" bestFit="1" customWidth="1"/>
    <col min="4386" max="4386" width="14.5703125" style="508" bestFit="1" customWidth="1"/>
    <col min="4387" max="4389" width="14.140625" style="508" bestFit="1" customWidth="1"/>
    <col min="4390" max="4391" width="14.7109375" style="508" customWidth="1"/>
    <col min="4392" max="4392" width="14.42578125" style="508" bestFit="1" customWidth="1"/>
    <col min="4393" max="4393" width="14.140625" style="508" bestFit="1" customWidth="1"/>
    <col min="4394" max="4395" width="14.85546875" style="508" bestFit="1" customWidth="1"/>
    <col min="4396" max="4396" width="14.140625" style="508" bestFit="1" customWidth="1"/>
    <col min="4397" max="4397" width="14.5703125" style="508" bestFit="1" customWidth="1"/>
    <col min="4398" max="4400" width="14.140625" style="508" bestFit="1" customWidth="1"/>
    <col min="4401" max="4608" width="11.42578125" style="508"/>
    <col min="4609" max="4609" width="90.7109375" style="508" customWidth="1"/>
    <col min="4610" max="4610" width="15.140625" style="508" customWidth="1"/>
    <col min="4611" max="4611" width="2.7109375" style="508" customWidth="1"/>
    <col min="4612" max="4614" width="14.7109375" style="508" customWidth="1"/>
    <col min="4615" max="4615" width="14.42578125" style="508" bestFit="1" customWidth="1"/>
    <col min="4616" max="4616" width="14.140625" style="508" bestFit="1" customWidth="1"/>
    <col min="4617" max="4618" width="14.85546875" style="508" bestFit="1" customWidth="1"/>
    <col min="4619" max="4619" width="14.140625" style="508" bestFit="1" customWidth="1"/>
    <col min="4620" max="4620" width="14.5703125" style="508" bestFit="1" customWidth="1"/>
    <col min="4621" max="4623" width="14.140625" style="508" bestFit="1" customWidth="1"/>
    <col min="4624" max="4625" width="14.7109375" style="508" customWidth="1"/>
    <col min="4626" max="4626" width="14.42578125" style="508" bestFit="1" customWidth="1"/>
    <col min="4627" max="4629" width="14.85546875" style="508" bestFit="1" customWidth="1"/>
    <col min="4630" max="4630" width="14.140625" style="508" bestFit="1" customWidth="1"/>
    <col min="4631" max="4631" width="14.5703125" style="508" bestFit="1" customWidth="1"/>
    <col min="4632" max="4634" width="14.140625" style="508" bestFit="1" customWidth="1"/>
    <col min="4635" max="4636" width="14.7109375" style="508" customWidth="1"/>
    <col min="4637" max="4637" width="14.42578125" style="508" bestFit="1" customWidth="1"/>
    <col min="4638" max="4640" width="14.85546875" style="508" bestFit="1" customWidth="1"/>
    <col min="4641" max="4641" width="14.140625" style="508" bestFit="1" customWidth="1"/>
    <col min="4642" max="4642" width="14.5703125" style="508" bestFit="1" customWidth="1"/>
    <col min="4643" max="4645" width="14.140625" style="508" bestFit="1" customWidth="1"/>
    <col min="4646" max="4647" width="14.7109375" style="508" customWidth="1"/>
    <col min="4648" max="4648" width="14.42578125" style="508" bestFit="1" customWidth="1"/>
    <col min="4649" max="4649" width="14.140625" style="508" bestFit="1" customWidth="1"/>
    <col min="4650" max="4651" width="14.85546875" style="508" bestFit="1" customWidth="1"/>
    <col min="4652" max="4652" width="14.140625" style="508" bestFit="1" customWidth="1"/>
    <col min="4653" max="4653" width="14.5703125" style="508" bestFit="1" customWidth="1"/>
    <col min="4654" max="4656" width="14.140625" style="508" bestFit="1" customWidth="1"/>
    <col min="4657" max="4864" width="11.42578125" style="508"/>
    <col min="4865" max="4865" width="90.7109375" style="508" customWidth="1"/>
    <col min="4866" max="4866" width="15.140625" style="508" customWidth="1"/>
    <col min="4867" max="4867" width="2.7109375" style="508" customWidth="1"/>
    <col min="4868" max="4870" width="14.7109375" style="508" customWidth="1"/>
    <col min="4871" max="4871" width="14.42578125" style="508" bestFit="1" customWidth="1"/>
    <col min="4872" max="4872" width="14.140625" style="508" bestFit="1" customWidth="1"/>
    <col min="4873" max="4874" width="14.85546875" style="508" bestFit="1" customWidth="1"/>
    <col min="4875" max="4875" width="14.140625" style="508" bestFit="1" customWidth="1"/>
    <col min="4876" max="4876" width="14.5703125" style="508" bestFit="1" customWidth="1"/>
    <col min="4877" max="4879" width="14.140625" style="508" bestFit="1" customWidth="1"/>
    <col min="4880" max="4881" width="14.7109375" style="508" customWidth="1"/>
    <col min="4882" max="4882" width="14.42578125" style="508" bestFit="1" customWidth="1"/>
    <col min="4883" max="4885" width="14.85546875" style="508" bestFit="1" customWidth="1"/>
    <col min="4886" max="4886" width="14.140625" style="508" bestFit="1" customWidth="1"/>
    <col min="4887" max="4887" width="14.5703125" style="508" bestFit="1" customWidth="1"/>
    <col min="4888" max="4890" width="14.140625" style="508" bestFit="1" customWidth="1"/>
    <col min="4891" max="4892" width="14.7109375" style="508" customWidth="1"/>
    <col min="4893" max="4893" width="14.42578125" style="508" bestFit="1" customWidth="1"/>
    <col min="4894" max="4896" width="14.85546875" style="508" bestFit="1" customWidth="1"/>
    <col min="4897" max="4897" width="14.140625" style="508" bestFit="1" customWidth="1"/>
    <col min="4898" max="4898" width="14.5703125" style="508" bestFit="1" customWidth="1"/>
    <col min="4899" max="4901" width="14.140625" style="508" bestFit="1" customWidth="1"/>
    <col min="4902" max="4903" width="14.7109375" style="508" customWidth="1"/>
    <col min="4904" max="4904" width="14.42578125" style="508" bestFit="1" customWidth="1"/>
    <col min="4905" max="4905" width="14.140625" style="508" bestFit="1" customWidth="1"/>
    <col min="4906" max="4907" width="14.85546875" style="508" bestFit="1" customWidth="1"/>
    <col min="4908" max="4908" width="14.140625" style="508" bestFit="1" customWidth="1"/>
    <col min="4909" max="4909" width="14.5703125" style="508" bestFit="1" customWidth="1"/>
    <col min="4910" max="4912" width="14.140625" style="508" bestFit="1" customWidth="1"/>
    <col min="4913" max="5120" width="11.42578125" style="508"/>
    <col min="5121" max="5121" width="90.7109375" style="508" customWidth="1"/>
    <col min="5122" max="5122" width="15.140625" style="508" customWidth="1"/>
    <col min="5123" max="5123" width="2.7109375" style="508" customWidth="1"/>
    <col min="5124" max="5126" width="14.7109375" style="508" customWidth="1"/>
    <col min="5127" max="5127" width="14.42578125" style="508" bestFit="1" customWidth="1"/>
    <col min="5128" max="5128" width="14.140625" style="508" bestFit="1" customWidth="1"/>
    <col min="5129" max="5130" width="14.85546875" style="508" bestFit="1" customWidth="1"/>
    <col min="5131" max="5131" width="14.140625" style="508" bestFit="1" customWidth="1"/>
    <col min="5132" max="5132" width="14.5703125" style="508" bestFit="1" customWidth="1"/>
    <col min="5133" max="5135" width="14.140625" style="508" bestFit="1" customWidth="1"/>
    <col min="5136" max="5137" width="14.7109375" style="508" customWidth="1"/>
    <col min="5138" max="5138" width="14.42578125" style="508" bestFit="1" customWidth="1"/>
    <col min="5139" max="5141" width="14.85546875" style="508" bestFit="1" customWidth="1"/>
    <col min="5142" max="5142" width="14.140625" style="508" bestFit="1" customWidth="1"/>
    <col min="5143" max="5143" width="14.5703125" style="508" bestFit="1" customWidth="1"/>
    <col min="5144" max="5146" width="14.140625" style="508" bestFit="1" customWidth="1"/>
    <col min="5147" max="5148" width="14.7109375" style="508" customWidth="1"/>
    <col min="5149" max="5149" width="14.42578125" style="508" bestFit="1" customWidth="1"/>
    <col min="5150" max="5152" width="14.85546875" style="508" bestFit="1" customWidth="1"/>
    <col min="5153" max="5153" width="14.140625" style="508" bestFit="1" customWidth="1"/>
    <col min="5154" max="5154" width="14.5703125" style="508" bestFit="1" customWidth="1"/>
    <col min="5155" max="5157" width="14.140625" style="508" bestFit="1" customWidth="1"/>
    <col min="5158" max="5159" width="14.7109375" style="508" customWidth="1"/>
    <col min="5160" max="5160" width="14.42578125" style="508" bestFit="1" customWidth="1"/>
    <col min="5161" max="5161" width="14.140625" style="508" bestFit="1" customWidth="1"/>
    <col min="5162" max="5163" width="14.85546875" style="508" bestFit="1" customWidth="1"/>
    <col min="5164" max="5164" width="14.140625" style="508" bestFit="1" customWidth="1"/>
    <col min="5165" max="5165" width="14.5703125" style="508" bestFit="1" customWidth="1"/>
    <col min="5166" max="5168" width="14.140625" style="508" bestFit="1" customWidth="1"/>
    <col min="5169" max="5376" width="11.42578125" style="508"/>
    <col min="5377" max="5377" width="90.7109375" style="508" customWidth="1"/>
    <col min="5378" max="5378" width="15.140625" style="508" customWidth="1"/>
    <col min="5379" max="5379" width="2.7109375" style="508" customWidth="1"/>
    <col min="5380" max="5382" width="14.7109375" style="508" customWidth="1"/>
    <col min="5383" max="5383" width="14.42578125" style="508" bestFit="1" customWidth="1"/>
    <col min="5384" max="5384" width="14.140625" style="508" bestFit="1" customWidth="1"/>
    <col min="5385" max="5386" width="14.85546875" style="508" bestFit="1" customWidth="1"/>
    <col min="5387" max="5387" width="14.140625" style="508" bestFit="1" customWidth="1"/>
    <col min="5388" max="5388" width="14.5703125" style="508" bestFit="1" customWidth="1"/>
    <col min="5389" max="5391" width="14.140625" style="508" bestFit="1" customWidth="1"/>
    <col min="5392" max="5393" width="14.7109375" style="508" customWidth="1"/>
    <col min="5394" max="5394" width="14.42578125" style="508" bestFit="1" customWidth="1"/>
    <col min="5395" max="5397" width="14.85546875" style="508" bestFit="1" customWidth="1"/>
    <col min="5398" max="5398" width="14.140625" style="508" bestFit="1" customWidth="1"/>
    <col min="5399" max="5399" width="14.5703125" style="508" bestFit="1" customWidth="1"/>
    <col min="5400" max="5402" width="14.140625" style="508" bestFit="1" customWidth="1"/>
    <col min="5403" max="5404" width="14.7109375" style="508" customWidth="1"/>
    <col min="5405" max="5405" width="14.42578125" style="508" bestFit="1" customWidth="1"/>
    <col min="5406" max="5408" width="14.85546875" style="508" bestFit="1" customWidth="1"/>
    <col min="5409" max="5409" width="14.140625" style="508" bestFit="1" customWidth="1"/>
    <col min="5410" max="5410" width="14.5703125" style="508" bestFit="1" customWidth="1"/>
    <col min="5411" max="5413" width="14.140625" style="508" bestFit="1" customWidth="1"/>
    <col min="5414" max="5415" width="14.7109375" style="508" customWidth="1"/>
    <col min="5416" max="5416" width="14.42578125" style="508" bestFit="1" customWidth="1"/>
    <col min="5417" max="5417" width="14.140625" style="508" bestFit="1" customWidth="1"/>
    <col min="5418" max="5419" width="14.85546875" style="508" bestFit="1" customWidth="1"/>
    <col min="5420" max="5420" width="14.140625" style="508" bestFit="1" customWidth="1"/>
    <col min="5421" max="5421" width="14.5703125" style="508" bestFit="1" customWidth="1"/>
    <col min="5422" max="5424" width="14.140625" style="508" bestFit="1" customWidth="1"/>
    <col min="5425" max="5632" width="11.42578125" style="508"/>
    <col min="5633" max="5633" width="90.7109375" style="508" customWidth="1"/>
    <col min="5634" max="5634" width="15.140625" style="508" customWidth="1"/>
    <col min="5635" max="5635" width="2.7109375" style="508" customWidth="1"/>
    <col min="5636" max="5638" width="14.7109375" style="508" customWidth="1"/>
    <col min="5639" max="5639" width="14.42578125" style="508" bestFit="1" customWidth="1"/>
    <col min="5640" max="5640" width="14.140625" style="508" bestFit="1" customWidth="1"/>
    <col min="5641" max="5642" width="14.85546875" style="508" bestFit="1" customWidth="1"/>
    <col min="5643" max="5643" width="14.140625" style="508" bestFit="1" customWidth="1"/>
    <col min="5644" max="5644" width="14.5703125" style="508" bestFit="1" customWidth="1"/>
    <col min="5645" max="5647" width="14.140625" style="508" bestFit="1" customWidth="1"/>
    <col min="5648" max="5649" width="14.7109375" style="508" customWidth="1"/>
    <col min="5650" max="5650" width="14.42578125" style="508" bestFit="1" customWidth="1"/>
    <col min="5651" max="5653" width="14.85546875" style="508" bestFit="1" customWidth="1"/>
    <col min="5654" max="5654" width="14.140625" style="508" bestFit="1" customWidth="1"/>
    <col min="5655" max="5655" width="14.5703125" style="508" bestFit="1" customWidth="1"/>
    <col min="5656" max="5658" width="14.140625" style="508" bestFit="1" customWidth="1"/>
    <col min="5659" max="5660" width="14.7109375" style="508" customWidth="1"/>
    <col min="5661" max="5661" width="14.42578125" style="508" bestFit="1" customWidth="1"/>
    <col min="5662" max="5664" width="14.85546875" style="508" bestFit="1" customWidth="1"/>
    <col min="5665" max="5665" width="14.140625" style="508" bestFit="1" customWidth="1"/>
    <col min="5666" max="5666" width="14.5703125" style="508" bestFit="1" customWidth="1"/>
    <col min="5667" max="5669" width="14.140625" style="508" bestFit="1" customWidth="1"/>
    <col min="5670" max="5671" width="14.7109375" style="508" customWidth="1"/>
    <col min="5672" max="5672" width="14.42578125" style="508" bestFit="1" customWidth="1"/>
    <col min="5673" max="5673" width="14.140625" style="508" bestFit="1" customWidth="1"/>
    <col min="5674" max="5675" width="14.85546875" style="508" bestFit="1" customWidth="1"/>
    <col min="5676" max="5676" width="14.140625" style="508" bestFit="1" customWidth="1"/>
    <col min="5677" max="5677" width="14.5703125" style="508" bestFit="1" customWidth="1"/>
    <col min="5678" max="5680" width="14.140625" style="508" bestFit="1" customWidth="1"/>
    <col min="5681" max="5888" width="11.42578125" style="508"/>
    <col min="5889" max="5889" width="90.7109375" style="508" customWidth="1"/>
    <col min="5890" max="5890" width="15.140625" style="508" customWidth="1"/>
    <col min="5891" max="5891" width="2.7109375" style="508" customWidth="1"/>
    <col min="5892" max="5894" width="14.7109375" style="508" customWidth="1"/>
    <col min="5895" max="5895" width="14.42578125" style="508" bestFit="1" customWidth="1"/>
    <col min="5896" max="5896" width="14.140625" style="508" bestFit="1" customWidth="1"/>
    <col min="5897" max="5898" width="14.85546875" style="508" bestFit="1" customWidth="1"/>
    <col min="5899" max="5899" width="14.140625" style="508" bestFit="1" customWidth="1"/>
    <col min="5900" max="5900" width="14.5703125" style="508" bestFit="1" customWidth="1"/>
    <col min="5901" max="5903" width="14.140625" style="508" bestFit="1" customWidth="1"/>
    <col min="5904" max="5905" width="14.7109375" style="508" customWidth="1"/>
    <col min="5906" max="5906" width="14.42578125" style="508" bestFit="1" customWidth="1"/>
    <col min="5907" max="5909" width="14.85546875" style="508" bestFit="1" customWidth="1"/>
    <col min="5910" max="5910" width="14.140625" style="508" bestFit="1" customWidth="1"/>
    <col min="5911" max="5911" width="14.5703125" style="508" bestFit="1" customWidth="1"/>
    <col min="5912" max="5914" width="14.140625" style="508" bestFit="1" customWidth="1"/>
    <col min="5915" max="5916" width="14.7109375" style="508" customWidth="1"/>
    <col min="5917" max="5917" width="14.42578125" style="508" bestFit="1" customWidth="1"/>
    <col min="5918" max="5920" width="14.85546875" style="508" bestFit="1" customWidth="1"/>
    <col min="5921" max="5921" width="14.140625" style="508" bestFit="1" customWidth="1"/>
    <col min="5922" max="5922" width="14.5703125" style="508" bestFit="1" customWidth="1"/>
    <col min="5923" max="5925" width="14.140625" style="508" bestFit="1" customWidth="1"/>
    <col min="5926" max="5927" width="14.7109375" style="508" customWidth="1"/>
    <col min="5928" max="5928" width="14.42578125" style="508" bestFit="1" customWidth="1"/>
    <col min="5929" max="5929" width="14.140625" style="508" bestFit="1" customWidth="1"/>
    <col min="5930" max="5931" width="14.85546875" style="508" bestFit="1" customWidth="1"/>
    <col min="5932" max="5932" width="14.140625" style="508" bestFit="1" customWidth="1"/>
    <col min="5933" max="5933" width="14.5703125" style="508" bestFit="1" customWidth="1"/>
    <col min="5934" max="5936" width="14.140625" style="508" bestFit="1" customWidth="1"/>
    <col min="5937" max="6144" width="11.42578125" style="508"/>
    <col min="6145" max="6145" width="90.7109375" style="508" customWidth="1"/>
    <col min="6146" max="6146" width="15.140625" style="508" customWidth="1"/>
    <col min="6147" max="6147" width="2.7109375" style="508" customWidth="1"/>
    <col min="6148" max="6150" width="14.7109375" style="508" customWidth="1"/>
    <col min="6151" max="6151" width="14.42578125" style="508" bestFit="1" customWidth="1"/>
    <col min="6152" max="6152" width="14.140625" style="508" bestFit="1" customWidth="1"/>
    <col min="6153" max="6154" width="14.85546875" style="508" bestFit="1" customWidth="1"/>
    <col min="6155" max="6155" width="14.140625" style="508" bestFit="1" customWidth="1"/>
    <col min="6156" max="6156" width="14.5703125" style="508" bestFit="1" customWidth="1"/>
    <col min="6157" max="6159" width="14.140625" style="508" bestFit="1" customWidth="1"/>
    <col min="6160" max="6161" width="14.7109375" style="508" customWidth="1"/>
    <col min="6162" max="6162" width="14.42578125" style="508" bestFit="1" customWidth="1"/>
    <col min="6163" max="6165" width="14.85546875" style="508" bestFit="1" customWidth="1"/>
    <col min="6166" max="6166" width="14.140625" style="508" bestFit="1" customWidth="1"/>
    <col min="6167" max="6167" width="14.5703125" style="508" bestFit="1" customWidth="1"/>
    <col min="6168" max="6170" width="14.140625" style="508" bestFit="1" customWidth="1"/>
    <col min="6171" max="6172" width="14.7109375" style="508" customWidth="1"/>
    <col min="6173" max="6173" width="14.42578125" style="508" bestFit="1" customWidth="1"/>
    <col min="6174" max="6176" width="14.85546875" style="508" bestFit="1" customWidth="1"/>
    <col min="6177" max="6177" width="14.140625" style="508" bestFit="1" customWidth="1"/>
    <col min="6178" max="6178" width="14.5703125" style="508" bestFit="1" customWidth="1"/>
    <col min="6179" max="6181" width="14.140625" style="508" bestFit="1" customWidth="1"/>
    <col min="6182" max="6183" width="14.7109375" style="508" customWidth="1"/>
    <col min="6184" max="6184" width="14.42578125" style="508" bestFit="1" customWidth="1"/>
    <col min="6185" max="6185" width="14.140625" style="508" bestFit="1" customWidth="1"/>
    <col min="6186" max="6187" width="14.85546875" style="508" bestFit="1" customWidth="1"/>
    <col min="6188" max="6188" width="14.140625" style="508" bestFit="1" customWidth="1"/>
    <col min="6189" max="6189" width="14.5703125" style="508" bestFit="1" customWidth="1"/>
    <col min="6190" max="6192" width="14.140625" style="508" bestFit="1" customWidth="1"/>
    <col min="6193" max="6400" width="11.42578125" style="508"/>
    <col min="6401" max="6401" width="90.7109375" style="508" customWidth="1"/>
    <col min="6402" max="6402" width="15.140625" style="508" customWidth="1"/>
    <col min="6403" max="6403" width="2.7109375" style="508" customWidth="1"/>
    <col min="6404" max="6406" width="14.7109375" style="508" customWidth="1"/>
    <col min="6407" max="6407" width="14.42578125" style="508" bestFit="1" customWidth="1"/>
    <col min="6408" max="6408" width="14.140625" style="508" bestFit="1" customWidth="1"/>
    <col min="6409" max="6410" width="14.85546875" style="508" bestFit="1" customWidth="1"/>
    <col min="6411" max="6411" width="14.140625" style="508" bestFit="1" customWidth="1"/>
    <col min="6412" max="6412" width="14.5703125" style="508" bestFit="1" customWidth="1"/>
    <col min="6413" max="6415" width="14.140625" style="508" bestFit="1" customWidth="1"/>
    <col min="6416" max="6417" width="14.7109375" style="508" customWidth="1"/>
    <col min="6418" max="6418" width="14.42578125" style="508" bestFit="1" customWidth="1"/>
    <col min="6419" max="6421" width="14.85546875" style="508" bestFit="1" customWidth="1"/>
    <col min="6422" max="6422" width="14.140625" style="508" bestFit="1" customWidth="1"/>
    <col min="6423" max="6423" width="14.5703125" style="508" bestFit="1" customWidth="1"/>
    <col min="6424" max="6426" width="14.140625" style="508" bestFit="1" customWidth="1"/>
    <col min="6427" max="6428" width="14.7109375" style="508" customWidth="1"/>
    <col min="6429" max="6429" width="14.42578125" style="508" bestFit="1" customWidth="1"/>
    <col min="6430" max="6432" width="14.85546875" style="508" bestFit="1" customWidth="1"/>
    <col min="6433" max="6433" width="14.140625" style="508" bestFit="1" customWidth="1"/>
    <col min="6434" max="6434" width="14.5703125" style="508" bestFit="1" customWidth="1"/>
    <col min="6435" max="6437" width="14.140625" style="508" bestFit="1" customWidth="1"/>
    <col min="6438" max="6439" width="14.7109375" style="508" customWidth="1"/>
    <col min="6440" max="6440" width="14.42578125" style="508" bestFit="1" customWidth="1"/>
    <col min="6441" max="6441" width="14.140625" style="508" bestFit="1" customWidth="1"/>
    <col min="6442" max="6443" width="14.85546875" style="508" bestFit="1" customWidth="1"/>
    <col min="6444" max="6444" width="14.140625" style="508" bestFit="1" customWidth="1"/>
    <col min="6445" max="6445" width="14.5703125" style="508" bestFit="1" customWidth="1"/>
    <col min="6446" max="6448" width="14.140625" style="508" bestFit="1" customWidth="1"/>
    <col min="6449" max="6656" width="11.42578125" style="508"/>
    <col min="6657" max="6657" width="90.7109375" style="508" customWidth="1"/>
    <col min="6658" max="6658" width="15.140625" style="508" customWidth="1"/>
    <col min="6659" max="6659" width="2.7109375" style="508" customWidth="1"/>
    <col min="6660" max="6662" width="14.7109375" style="508" customWidth="1"/>
    <col min="6663" max="6663" width="14.42578125" style="508" bestFit="1" customWidth="1"/>
    <col min="6664" max="6664" width="14.140625" style="508" bestFit="1" customWidth="1"/>
    <col min="6665" max="6666" width="14.85546875" style="508" bestFit="1" customWidth="1"/>
    <col min="6667" max="6667" width="14.140625" style="508" bestFit="1" customWidth="1"/>
    <col min="6668" max="6668" width="14.5703125" style="508" bestFit="1" customWidth="1"/>
    <col min="6669" max="6671" width="14.140625" style="508" bestFit="1" customWidth="1"/>
    <col min="6672" max="6673" width="14.7109375" style="508" customWidth="1"/>
    <col min="6674" max="6674" width="14.42578125" style="508" bestFit="1" customWidth="1"/>
    <col min="6675" max="6677" width="14.85546875" style="508" bestFit="1" customWidth="1"/>
    <col min="6678" max="6678" width="14.140625" style="508" bestFit="1" customWidth="1"/>
    <col min="6679" max="6679" width="14.5703125" style="508" bestFit="1" customWidth="1"/>
    <col min="6680" max="6682" width="14.140625" style="508" bestFit="1" customWidth="1"/>
    <col min="6683" max="6684" width="14.7109375" style="508" customWidth="1"/>
    <col min="6685" max="6685" width="14.42578125" style="508" bestFit="1" customWidth="1"/>
    <col min="6686" max="6688" width="14.85546875" style="508" bestFit="1" customWidth="1"/>
    <col min="6689" max="6689" width="14.140625" style="508" bestFit="1" customWidth="1"/>
    <col min="6690" max="6690" width="14.5703125" style="508" bestFit="1" customWidth="1"/>
    <col min="6691" max="6693" width="14.140625" style="508" bestFit="1" customWidth="1"/>
    <col min="6694" max="6695" width="14.7109375" style="508" customWidth="1"/>
    <col min="6696" max="6696" width="14.42578125" style="508" bestFit="1" customWidth="1"/>
    <col min="6697" max="6697" width="14.140625" style="508" bestFit="1" customWidth="1"/>
    <col min="6698" max="6699" width="14.85546875" style="508" bestFit="1" customWidth="1"/>
    <col min="6700" max="6700" width="14.140625" style="508" bestFit="1" customWidth="1"/>
    <col min="6701" max="6701" width="14.5703125" style="508" bestFit="1" customWidth="1"/>
    <col min="6702" max="6704" width="14.140625" style="508" bestFit="1" customWidth="1"/>
    <col min="6705" max="6912" width="11.42578125" style="508"/>
    <col min="6913" max="6913" width="90.7109375" style="508" customWidth="1"/>
    <col min="6914" max="6914" width="15.140625" style="508" customWidth="1"/>
    <col min="6915" max="6915" width="2.7109375" style="508" customWidth="1"/>
    <col min="6916" max="6918" width="14.7109375" style="508" customWidth="1"/>
    <col min="6919" max="6919" width="14.42578125" style="508" bestFit="1" customWidth="1"/>
    <col min="6920" max="6920" width="14.140625" style="508" bestFit="1" customWidth="1"/>
    <col min="6921" max="6922" width="14.85546875" style="508" bestFit="1" customWidth="1"/>
    <col min="6923" max="6923" width="14.140625" style="508" bestFit="1" customWidth="1"/>
    <col min="6924" max="6924" width="14.5703125" style="508" bestFit="1" customWidth="1"/>
    <col min="6925" max="6927" width="14.140625" style="508" bestFit="1" customWidth="1"/>
    <col min="6928" max="6929" width="14.7109375" style="508" customWidth="1"/>
    <col min="6930" max="6930" width="14.42578125" style="508" bestFit="1" customWidth="1"/>
    <col min="6931" max="6933" width="14.85546875" style="508" bestFit="1" customWidth="1"/>
    <col min="6934" max="6934" width="14.140625" style="508" bestFit="1" customWidth="1"/>
    <col min="6935" max="6935" width="14.5703125" style="508" bestFit="1" customWidth="1"/>
    <col min="6936" max="6938" width="14.140625" style="508" bestFit="1" customWidth="1"/>
    <col min="6939" max="6940" width="14.7109375" style="508" customWidth="1"/>
    <col min="6941" max="6941" width="14.42578125" style="508" bestFit="1" customWidth="1"/>
    <col min="6942" max="6944" width="14.85546875" style="508" bestFit="1" customWidth="1"/>
    <col min="6945" max="6945" width="14.140625" style="508" bestFit="1" customWidth="1"/>
    <col min="6946" max="6946" width="14.5703125" style="508" bestFit="1" customWidth="1"/>
    <col min="6947" max="6949" width="14.140625" style="508" bestFit="1" customWidth="1"/>
    <col min="6950" max="6951" width="14.7109375" style="508" customWidth="1"/>
    <col min="6952" max="6952" width="14.42578125" style="508" bestFit="1" customWidth="1"/>
    <col min="6953" max="6953" width="14.140625" style="508" bestFit="1" customWidth="1"/>
    <col min="6954" max="6955" width="14.85546875" style="508" bestFit="1" customWidth="1"/>
    <col min="6956" max="6956" width="14.140625" style="508" bestFit="1" customWidth="1"/>
    <col min="6957" max="6957" width="14.5703125" style="508" bestFit="1" customWidth="1"/>
    <col min="6958" max="6960" width="14.140625" style="508" bestFit="1" customWidth="1"/>
    <col min="6961" max="7168" width="11.42578125" style="508"/>
    <col min="7169" max="7169" width="90.7109375" style="508" customWidth="1"/>
    <col min="7170" max="7170" width="15.140625" style="508" customWidth="1"/>
    <col min="7171" max="7171" width="2.7109375" style="508" customWidth="1"/>
    <col min="7172" max="7174" width="14.7109375" style="508" customWidth="1"/>
    <col min="7175" max="7175" width="14.42578125" style="508" bestFit="1" customWidth="1"/>
    <col min="7176" max="7176" width="14.140625" style="508" bestFit="1" customWidth="1"/>
    <col min="7177" max="7178" width="14.85546875" style="508" bestFit="1" customWidth="1"/>
    <col min="7179" max="7179" width="14.140625" style="508" bestFit="1" customWidth="1"/>
    <col min="7180" max="7180" width="14.5703125" style="508" bestFit="1" customWidth="1"/>
    <col min="7181" max="7183" width="14.140625" style="508" bestFit="1" customWidth="1"/>
    <col min="7184" max="7185" width="14.7109375" style="508" customWidth="1"/>
    <col min="7186" max="7186" width="14.42578125" style="508" bestFit="1" customWidth="1"/>
    <col min="7187" max="7189" width="14.85546875" style="508" bestFit="1" customWidth="1"/>
    <col min="7190" max="7190" width="14.140625" style="508" bestFit="1" customWidth="1"/>
    <col min="7191" max="7191" width="14.5703125" style="508" bestFit="1" customWidth="1"/>
    <col min="7192" max="7194" width="14.140625" style="508" bestFit="1" customWidth="1"/>
    <col min="7195" max="7196" width="14.7109375" style="508" customWidth="1"/>
    <col min="7197" max="7197" width="14.42578125" style="508" bestFit="1" customWidth="1"/>
    <col min="7198" max="7200" width="14.85546875" style="508" bestFit="1" customWidth="1"/>
    <col min="7201" max="7201" width="14.140625" style="508" bestFit="1" customWidth="1"/>
    <col min="7202" max="7202" width="14.5703125" style="508" bestFit="1" customWidth="1"/>
    <col min="7203" max="7205" width="14.140625" style="508" bestFit="1" customWidth="1"/>
    <col min="7206" max="7207" width="14.7109375" style="508" customWidth="1"/>
    <col min="7208" max="7208" width="14.42578125" style="508" bestFit="1" customWidth="1"/>
    <col min="7209" max="7209" width="14.140625" style="508" bestFit="1" customWidth="1"/>
    <col min="7210" max="7211" width="14.85546875" style="508" bestFit="1" customWidth="1"/>
    <col min="7212" max="7212" width="14.140625" style="508" bestFit="1" customWidth="1"/>
    <col min="7213" max="7213" width="14.5703125" style="508" bestFit="1" customWidth="1"/>
    <col min="7214" max="7216" width="14.140625" style="508" bestFit="1" customWidth="1"/>
    <col min="7217" max="7424" width="11.42578125" style="508"/>
    <col min="7425" max="7425" width="90.7109375" style="508" customWidth="1"/>
    <col min="7426" max="7426" width="15.140625" style="508" customWidth="1"/>
    <col min="7427" max="7427" width="2.7109375" style="508" customWidth="1"/>
    <col min="7428" max="7430" width="14.7109375" style="508" customWidth="1"/>
    <col min="7431" max="7431" width="14.42578125" style="508" bestFit="1" customWidth="1"/>
    <col min="7432" max="7432" width="14.140625" style="508" bestFit="1" customWidth="1"/>
    <col min="7433" max="7434" width="14.85546875" style="508" bestFit="1" customWidth="1"/>
    <col min="7435" max="7435" width="14.140625" style="508" bestFit="1" customWidth="1"/>
    <col min="7436" max="7436" width="14.5703125" style="508" bestFit="1" customWidth="1"/>
    <col min="7437" max="7439" width="14.140625" style="508" bestFit="1" customWidth="1"/>
    <col min="7440" max="7441" width="14.7109375" style="508" customWidth="1"/>
    <col min="7442" max="7442" width="14.42578125" style="508" bestFit="1" customWidth="1"/>
    <col min="7443" max="7445" width="14.85546875" style="508" bestFit="1" customWidth="1"/>
    <col min="7446" max="7446" width="14.140625" style="508" bestFit="1" customWidth="1"/>
    <col min="7447" max="7447" width="14.5703125" style="508" bestFit="1" customWidth="1"/>
    <col min="7448" max="7450" width="14.140625" style="508" bestFit="1" customWidth="1"/>
    <col min="7451" max="7452" width="14.7109375" style="508" customWidth="1"/>
    <col min="7453" max="7453" width="14.42578125" style="508" bestFit="1" customWidth="1"/>
    <col min="7454" max="7456" width="14.85546875" style="508" bestFit="1" customWidth="1"/>
    <col min="7457" max="7457" width="14.140625" style="508" bestFit="1" customWidth="1"/>
    <col min="7458" max="7458" width="14.5703125" style="508" bestFit="1" customWidth="1"/>
    <col min="7459" max="7461" width="14.140625" style="508" bestFit="1" customWidth="1"/>
    <col min="7462" max="7463" width="14.7109375" style="508" customWidth="1"/>
    <col min="7464" max="7464" width="14.42578125" style="508" bestFit="1" customWidth="1"/>
    <col min="7465" max="7465" width="14.140625" style="508" bestFit="1" customWidth="1"/>
    <col min="7466" max="7467" width="14.85546875" style="508" bestFit="1" customWidth="1"/>
    <col min="7468" max="7468" width="14.140625" style="508" bestFit="1" customWidth="1"/>
    <col min="7469" max="7469" width="14.5703125" style="508" bestFit="1" customWidth="1"/>
    <col min="7470" max="7472" width="14.140625" style="508" bestFit="1" customWidth="1"/>
    <col min="7473" max="7680" width="11.42578125" style="508"/>
    <col min="7681" max="7681" width="90.7109375" style="508" customWidth="1"/>
    <col min="7682" max="7682" width="15.140625" style="508" customWidth="1"/>
    <col min="7683" max="7683" width="2.7109375" style="508" customWidth="1"/>
    <col min="7684" max="7686" width="14.7109375" style="508" customWidth="1"/>
    <col min="7687" max="7687" width="14.42578125" style="508" bestFit="1" customWidth="1"/>
    <col min="7688" max="7688" width="14.140625" style="508" bestFit="1" customWidth="1"/>
    <col min="7689" max="7690" width="14.85546875" style="508" bestFit="1" customWidth="1"/>
    <col min="7691" max="7691" width="14.140625" style="508" bestFit="1" customWidth="1"/>
    <col min="7692" max="7692" width="14.5703125" style="508" bestFit="1" customWidth="1"/>
    <col min="7693" max="7695" width="14.140625" style="508" bestFit="1" customWidth="1"/>
    <col min="7696" max="7697" width="14.7109375" style="508" customWidth="1"/>
    <col min="7698" max="7698" width="14.42578125" style="508" bestFit="1" customWidth="1"/>
    <col min="7699" max="7701" width="14.85546875" style="508" bestFit="1" customWidth="1"/>
    <col min="7702" max="7702" width="14.140625" style="508" bestFit="1" customWidth="1"/>
    <col min="7703" max="7703" width="14.5703125" style="508" bestFit="1" customWidth="1"/>
    <col min="7704" max="7706" width="14.140625" style="508" bestFit="1" customWidth="1"/>
    <col min="7707" max="7708" width="14.7109375" style="508" customWidth="1"/>
    <col min="7709" max="7709" width="14.42578125" style="508" bestFit="1" customWidth="1"/>
    <col min="7710" max="7712" width="14.85546875" style="508" bestFit="1" customWidth="1"/>
    <col min="7713" max="7713" width="14.140625" style="508" bestFit="1" customWidth="1"/>
    <col min="7714" max="7714" width="14.5703125" style="508" bestFit="1" customWidth="1"/>
    <col min="7715" max="7717" width="14.140625" style="508" bestFit="1" customWidth="1"/>
    <col min="7718" max="7719" width="14.7109375" style="508" customWidth="1"/>
    <col min="7720" max="7720" width="14.42578125" style="508" bestFit="1" customWidth="1"/>
    <col min="7721" max="7721" width="14.140625" style="508" bestFit="1" customWidth="1"/>
    <col min="7722" max="7723" width="14.85546875" style="508" bestFit="1" customWidth="1"/>
    <col min="7724" max="7724" width="14.140625" style="508" bestFit="1" customWidth="1"/>
    <col min="7725" max="7725" width="14.5703125" style="508" bestFit="1" customWidth="1"/>
    <col min="7726" max="7728" width="14.140625" style="508" bestFit="1" customWidth="1"/>
    <col min="7729" max="7936" width="11.42578125" style="508"/>
    <col min="7937" max="7937" width="90.7109375" style="508" customWidth="1"/>
    <col min="7938" max="7938" width="15.140625" style="508" customWidth="1"/>
    <col min="7939" max="7939" width="2.7109375" style="508" customWidth="1"/>
    <col min="7940" max="7942" width="14.7109375" style="508" customWidth="1"/>
    <col min="7943" max="7943" width="14.42578125" style="508" bestFit="1" customWidth="1"/>
    <col min="7944" max="7944" width="14.140625" style="508" bestFit="1" customWidth="1"/>
    <col min="7945" max="7946" width="14.85546875" style="508" bestFit="1" customWidth="1"/>
    <col min="7947" max="7947" width="14.140625" style="508" bestFit="1" customWidth="1"/>
    <col min="7948" max="7948" width="14.5703125" style="508" bestFit="1" customWidth="1"/>
    <col min="7949" max="7951" width="14.140625" style="508" bestFit="1" customWidth="1"/>
    <col min="7952" max="7953" width="14.7109375" style="508" customWidth="1"/>
    <col min="7954" max="7954" width="14.42578125" style="508" bestFit="1" customWidth="1"/>
    <col min="7955" max="7957" width="14.85546875" style="508" bestFit="1" customWidth="1"/>
    <col min="7958" max="7958" width="14.140625" style="508" bestFit="1" customWidth="1"/>
    <col min="7959" max="7959" width="14.5703125" style="508" bestFit="1" customWidth="1"/>
    <col min="7960" max="7962" width="14.140625" style="508" bestFit="1" customWidth="1"/>
    <col min="7963" max="7964" width="14.7109375" style="508" customWidth="1"/>
    <col min="7965" max="7965" width="14.42578125" style="508" bestFit="1" customWidth="1"/>
    <col min="7966" max="7968" width="14.85546875" style="508" bestFit="1" customWidth="1"/>
    <col min="7969" max="7969" width="14.140625" style="508" bestFit="1" customWidth="1"/>
    <col min="7970" max="7970" width="14.5703125" style="508" bestFit="1" customWidth="1"/>
    <col min="7971" max="7973" width="14.140625" style="508" bestFit="1" customWidth="1"/>
    <col min="7974" max="7975" width="14.7109375" style="508" customWidth="1"/>
    <col min="7976" max="7976" width="14.42578125" style="508" bestFit="1" customWidth="1"/>
    <col min="7977" max="7977" width="14.140625" style="508" bestFit="1" customWidth="1"/>
    <col min="7978" max="7979" width="14.85546875" style="508" bestFit="1" customWidth="1"/>
    <col min="7980" max="7980" width="14.140625" style="508" bestFit="1" customWidth="1"/>
    <col min="7981" max="7981" width="14.5703125" style="508" bestFit="1" customWidth="1"/>
    <col min="7982" max="7984" width="14.140625" style="508" bestFit="1" customWidth="1"/>
    <col min="7985" max="8192" width="11.42578125" style="508"/>
    <col min="8193" max="8193" width="90.7109375" style="508" customWidth="1"/>
    <col min="8194" max="8194" width="15.140625" style="508" customWidth="1"/>
    <col min="8195" max="8195" width="2.7109375" style="508" customWidth="1"/>
    <col min="8196" max="8198" width="14.7109375" style="508" customWidth="1"/>
    <col min="8199" max="8199" width="14.42578125" style="508" bestFit="1" customWidth="1"/>
    <col min="8200" max="8200" width="14.140625" style="508" bestFit="1" customWidth="1"/>
    <col min="8201" max="8202" width="14.85546875" style="508" bestFit="1" customWidth="1"/>
    <col min="8203" max="8203" width="14.140625" style="508" bestFit="1" customWidth="1"/>
    <col min="8204" max="8204" width="14.5703125" style="508" bestFit="1" customWidth="1"/>
    <col min="8205" max="8207" width="14.140625" style="508" bestFit="1" customWidth="1"/>
    <col min="8208" max="8209" width="14.7109375" style="508" customWidth="1"/>
    <col min="8210" max="8210" width="14.42578125" style="508" bestFit="1" customWidth="1"/>
    <col min="8211" max="8213" width="14.85546875" style="508" bestFit="1" customWidth="1"/>
    <col min="8214" max="8214" width="14.140625" style="508" bestFit="1" customWidth="1"/>
    <col min="8215" max="8215" width="14.5703125" style="508" bestFit="1" customWidth="1"/>
    <col min="8216" max="8218" width="14.140625" style="508" bestFit="1" customWidth="1"/>
    <col min="8219" max="8220" width="14.7109375" style="508" customWidth="1"/>
    <col min="8221" max="8221" width="14.42578125" style="508" bestFit="1" customWidth="1"/>
    <col min="8222" max="8224" width="14.85546875" style="508" bestFit="1" customWidth="1"/>
    <col min="8225" max="8225" width="14.140625" style="508" bestFit="1" customWidth="1"/>
    <col min="8226" max="8226" width="14.5703125" style="508" bestFit="1" customWidth="1"/>
    <col min="8227" max="8229" width="14.140625" style="508" bestFit="1" customWidth="1"/>
    <col min="8230" max="8231" width="14.7109375" style="508" customWidth="1"/>
    <col min="8232" max="8232" width="14.42578125" style="508" bestFit="1" customWidth="1"/>
    <col min="8233" max="8233" width="14.140625" style="508" bestFit="1" customWidth="1"/>
    <col min="8234" max="8235" width="14.85546875" style="508" bestFit="1" customWidth="1"/>
    <col min="8236" max="8236" width="14.140625" style="508" bestFit="1" customWidth="1"/>
    <col min="8237" max="8237" width="14.5703125" style="508" bestFit="1" customWidth="1"/>
    <col min="8238" max="8240" width="14.140625" style="508" bestFit="1" customWidth="1"/>
    <col min="8241" max="8448" width="11.42578125" style="508"/>
    <col min="8449" max="8449" width="90.7109375" style="508" customWidth="1"/>
    <col min="8450" max="8450" width="15.140625" style="508" customWidth="1"/>
    <col min="8451" max="8451" width="2.7109375" style="508" customWidth="1"/>
    <col min="8452" max="8454" width="14.7109375" style="508" customWidth="1"/>
    <col min="8455" max="8455" width="14.42578125" style="508" bestFit="1" customWidth="1"/>
    <col min="8456" max="8456" width="14.140625" style="508" bestFit="1" customWidth="1"/>
    <col min="8457" max="8458" width="14.85546875" style="508" bestFit="1" customWidth="1"/>
    <col min="8459" max="8459" width="14.140625" style="508" bestFit="1" customWidth="1"/>
    <col min="8460" max="8460" width="14.5703125" style="508" bestFit="1" customWidth="1"/>
    <col min="8461" max="8463" width="14.140625" style="508" bestFit="1" customWidth="1"/>
    <col min="8464" max="8465" width="14.7109375" style="508" customWidth="1"/>
    <col min="8466" max="8466" width="14.42578125" style="508" bestFit="1" customWidth="1"/>
    <col min="8467" max="8469" width="14.85546875" style="508" bestFit="1" customWidth="1"/>
    <col min="8470" max="8470" width="14.140625" style="508" bestFit="1" customWidth="1"/>
    <col min="8471" max="8471" width="14.5703125" style="508" bestFit="1" customWidth="1"/>
    <col min="8472" max="8474" width="14.140625" style="508" bestFit="1" customWidth="1"/>
    <col min="8475" max="8476" width="14.7109375" style="508" customWidth="1"/>
    <col min="8477" max="8477" width="14.42578125" style="508" bestFit="1" customWidth="1"/>
    <col min="8478" max="8480" width="14.85546875" style="508" bestFit="1" customWidth="1"/>
    <col min="8481" max="8481" width="14.140625" style="508" bestFit="1" customWidth="1"/>
    <col min="8482" max="8482" width="14.5703125" style="508" bestFit="1" customWidth="1"/>
    <col min="8483" max="8485" width="14.140625" style="508" bestFit="1" customWidth="1"/>
    <col min="8486" max="8487" width="14.7109375" style="508" customWidth="1"/>
    <col min="8488" max="8488" width="14.42578125" style="508" bestFit="1" customWidth="1"/>
    <col min="8489" max="8489" width="14.140625" style="508" bestFit="1" customWidth="1"/>
    <col min="8490" max="8491" width="14.85546875" style="508" bestFit="1" customWidth="1"/>
    <col min="8492" max="8492" width="14.140625" style="508" bestFit="1" customWidth="1"/>
    <col min="8493" max="8493" width="14.5703125" style="508" bestFit="1" customWidth="1"/>
    <col min="8494" max="8496" width="14.140625" style="508" bestFit="1" customWidth="1"/>
    <col min="8497" max="8704" width="11.42578125" style="508"/>
    <col min="8705" max="8705" width="90.7109375" style="508" customWidth="1"/>
    <col min="8706" max="8706" width="15.140625" style="508" customWidth="1"/>
    <col min="8707" max="8707" width="2.7109375" style="508" customWidth="1"/>
    <col min="8708" max="8710" width="14.7109375" style="508" customWidth="1"/>
    <col min="8711" max="8711" width="14.42578125" style="508" bestFit="1" customWidth="1"/>
    <col min="8712" max="8712" width="14.140625" style="508" bestFit="1" customWidth="1"/>
    <col min="8713" max="8714" width="14.85546875" style="508" bestFit="1" customWidth="1"/>
    <col min="8715" max="8715" width="14.140625" style="508" bestFit="1" customWidth="1"/>
    <col min="8716" max="8716" width="14.5703125" style="508" bestFit="1" customWidth="1"/>
    <col min="8717" max="8719" width="14.140625" style="508" bestFit="1" customWidth="1"/>
    <col min="8720" max="8721" width="14.7109375" style="508" customWidth="1"/>
    <col min="8722" max="8722" width="14.42578125" style="508" bestFit="1" customWidth="1"/>
    <col min="8723" max="8725" width="14.85546875" style="508" bestFit="1" customWidth="1"/>
    <col min="8726" max="8726" width="14.140625" style="508" bestFit="1" customWidth="1"/>
    <col min="8727" max="8727" width="14.5703125" style="508" bestFit="1" customWidth="1"/>
    <col min="8728" max="8730" width="14.140625" style="508" bestFit="1" customWidth="1"/>
    <col min="8731" max="8732" width="14.7109375" style="508" customWidth="1"/>
    <col min="8733" max="8733" width="14.42578125" style="508" bestFit="1" customWidth="1"/>
    <col min="8734" max="8736" width="14.85546875" style="508" bestFit="1" customWidth="1"/>
    <col min="8737" max="8737" width="14.140625" style="508" bestFit="1" customWidth="1"/>
    <col min="8738" max="8738" width="14.5703125" style="508" bestFit="1" customWidth="1"/>
    <col min="8739" max="8741" width="14.140625" style="508" bestFit="1" customWidth="1"/>
    <col min="8742" max="8743" width="14.7109375" style="508" customWidth="1"/>
    <col min="8744" max="8744" width="14.42578125" style="508" bestFit="1" customWidth="1"/>
    <col min="8745" max="8745" width="14.140625" style="508" bestFit="1" customWidth="1"/>
    <col min="8746" max="8747" width="14.85546875" style="508" bestFit="1" customWidth="1"/>
    <col min="8748" max="8748" width="14.140625" style="508" bestFit="1" customWidth="1"/>
    <col min="8749" max="8749" width="14.5703125" style="508" bestFit="1" customWidth="1"/>
    <col min="8750" max="8752" width="14.140625" style="508" bestFit="1" customWidth="1"/>
    <col min="8753" max="8960" width="11.42578125" style="508"/>
    <col min="8961" max="8961" width="90.7109375" style="508" customWidth="1"/>
    <col min="8962" max="8962" width="15.140625" style="508" customWidth="1"/>
    <col min="8963" max="8963" width="2.7109375" style="508" customWidth="1"/>
    <col min="8964" max="8966" width="14.7109375" style="508" customWidth="1"/>
    <col min="8967" max="8967" width="14.42578125" style="508" bestFit="1" customWidth="1"/>
    <col min="8968" max="8968" width="14.140625" style="508" bestFit="1" customWidth="1"/>
    <col min="8969" max="8970" width="14.85546875" style="508" bestFit="1" customWidth="1"/>
    <col min="8971" max="8971" width="14.140625" style="508" bestFit="1" customWidth="1"/>
    <col min="8972" max="8972" width="14.5703125" style="508" bestFit="1" customWidth="1"/>
    <col min="8973" max="8975" width="14.140625" style="508" bestFit="1" customWidth="1"/>
    <col min="8976" max="8977" width="14.7109375" style="508" customWidth="1"/>
    <col min="8978" max="8978" width="14.42578125" style="508" bestFit="1" customWidth="1"/>
    <col min="8979" max="8981" width="14.85546875" style="508" bestFit="1" customWidth="1"/>
    <col min="8982" max="8982" width="14.140625" style="508" bestFit="1" customWidth="1"/>
    <col min="8983" max="8983" width="14.5703125" style="508" bestFit="1" customWidth="1"/>
    <col min="8984" max="8986" width="14.140625" style="508" bestFit="1" customWidth="1"/>
    <col min="8987" max="8988" width="14.7109375" style="508" customWidth="1"/>
    <col min="8989" max="8989" width="14.42578125" style="508" bestFit="1" customWidth="1"/>
    <col min="8990" max="8992" width="14.85546875" style="508" bestFit="1" customWidth="1"/>
    <col min="8993" max="8993" width="14.140625" style="508" bestFit="1" customWidth="1"/>
    <col min="8994" max="8994" width="14.5703125" style="508" bestFit="1" customWidth="1"/>
    <col min="8995" max="8997" width="14.140625" style="508" bestFit="1" customWidth="1"/>
    <col min="8998" max="8999" width="14.7109375" style="508" customWidth="1"/>
    <col min="9000" max="9000" width="14.42578125" style="508" bestFit="1" customWidth="1"/>
    <col min="9001" max="9001" width="14.140625" style="508" bestFit="1" customWidth="1"/>
    <col min="9002" max="9003" width="14.85546875" style="508" bestFit="1" customWidth="1"/>
    <col min="9004" max="9004" width="14.140625" style="508" bestFit="1" customWidth="1"/>
    <col min="9005" max="9005" width="14.5703125" style="508" bestFit="1" customWidth="1"/>
    <col min="9006" max="9008" width="14.140625" style="508" bestFit="1" customWidth="1"/>
    <col min="9009" max="9216" width="11.42578125" style="508"/>
    <col min="9217" max="9217" width="90.7109375" style="508" customWidth="1"/>
    <col min="9218" max="9218" width="15.140625" style="508" customWidth="1"/>
    <col min="9219" max="9219" width="2.7109375" style="508" customWidth="1"/>
    <col min="9220" max="9222" width="14.7109375" style="508" customWidth="1"/>
    <col min="9223" max="9223" width="14.42578125" style="508" bestFit="1" customWidth="1"/>
    <col min="9224" max="9224" width="14.140625" style="508" bestFit="1" customWidth="1"/>
    <col min="9225" max="9226" width="14.85546875" style="508" bestFit="1" customWidth="1"/>
    <col min="9227" max="9227" width="14.140625" style="508" bestFit="1" customWidth="1"/>
    <col min="9228" max="9228" width="14.5703125" style="508" bestFit="1" customWidth="1"/>
    <col min="9229" max="9231" width="14.140625" style="508" bestFit="1" customWidth="1"/>
    <col min="9232" max="9233" width="14.7109375" style="508" customWidth="1"/>
    <col min="9234" max="9234" width="14.42578125" style="508" bestFit="1" customWidth="1"/>
    <col min="9235" max="9237" width="14.85546875" style="508" bestFit="1" customWidth="1"/>
    <col min="9238" max="9238" width="14.140625" style="508" bestFit="1" customWidth="1"/>
    <col min="9239" max="9239" width="14.5703125" style="508" bestFit="1" customWidth="1"/>
    <col min="9240" max="9242" width="14.140625" style="508" bestFit="1" customWidth="1"/>
    <col min="9243" max="9244" width="14.7109375" style="508" customWidth="1"/>
    <col min="9245" max="9245" width="14.42578125" style="508" bestFit="1" customWidth="1"/>
    <col min="9246" max="9248" width="14.85546875" style="508" bestFit="1" customWidth="1"/>
    <col min="9249" max="9249" width="14.140625" style="508" bestFit="1" customWidth="1"/>
    <col min="9250" max="9250" width="14.5703125" style="508" bestFit="1" customWidth="1"/>
    <col min="9251" max="9253" width="14.140625" style="508" bestFit="1" customWidth="1"/>
    <col min="9254" max="9255" width="14.7109375" style="508" customWidth="1"/>
    <col min="9256" max="9256" width="14.42578125" style="508" bestFit="1" customWidth="1"/>
    <col min="9257" max="9257" width="14.140625" style="508" bestFit="1" customWidth="1"/>
    <col min="9258" max="9259" width="14.85546875" style="508" bestFit="1" customWidth="1"/>
    <col min="9260" max="9260" width="14.140625" style="508" bestFit="1" customWidth="1"/>
    <col min="9261" max="9261" width="14.5703125" style="508" bestFit="1" customWidth="1"/>
    <col min="9262" max="9264" width="14.140625" style="508" bestFit="1" customWidth="1"/>
    <col min="9265" max="9472" width="11.42578125" style="508"/>
    <col min="9473" max="9473" width="90.7109375" style="508" customWidth="1"/>
    <col min="9474" max="9474" width="15.140625" style="508" customWidth="1"/>
    <col min="9475" max="9475" width="2.7109375" style="508" customWidth="1"/>
    <col min="9476" max="9478" width="14.7109375" style="508" customWidth="1"/>
    <col min="9479" max="9479" width="14.42578125" style="508" bestFit="1" customWidth="1"/>
    <col min="9480" max="9480" width="14.140625" style="508" bestFit="1" customWidth="1"/>
    <col min="9481" max="9482" width="14.85546875" style="508" bestFit="1" customWidth="1"/>
    <col min="9483" max="9483" width="14.140625" style="508" bestFit="1" customWidth="1"/>
    <col min="9484" max="9484" width="14.5703125" style="508" bestFit="1" customWidth="1"/>
    <col min="9485" max="9487" width="14.140625" style="508" bestFit="1" customWidth="1"/>
    <col min="9488" max="9489" width="14.7109375" style="508" customWidth="1"/>
    <col min="9490" max="9490" width="14.42578125" style="508" bestFit="1" customWidth="1"/>
    <col min="9491" max="9493" width="14.85546875" style="508" bestFit="1" customWidth="1"/>
    <col min="9494" max="9494" width="14.140625" style="508" bestFit="1" customWidth="1"/>
    <col min="9495" max="9495" width="14.5703125" style="508" bestFit="1" customWidth="1"/>
    <col min="9496" max="9498" width="14.140625" style="508" bestFit="1" customWidth="1"/>
    <col min="9499" max="9500" width="14.7109375" style="508" customWidth="1"/>
    <col min="9501" max="9501" width="14.42578125" style="508" bestFit="1" customWidth="1"/>
    <col min="9502" max="9504" width="14.85546875" style="508" bestFit="1" customWidth="1"/>
    <col min="9505" max="9505" width="14.140625" style="508" bestFit="1" customWidth="1"/>
    <col min="9506" max="9506" width="14.5703125" style="508" bestFit="1" customWidth="1"/>
    <col min="9507" max="9509" width="14.140625" style="508" bestFit="1" customWidth="1"/>
    <col min="9510" max="9511" width="14.7109375" style="508" customWidth="1"/>
    <col min="9512" max="9512" width="14.42578125" style="508" bestFit="1" customWidth="1"/>
    <col min="9513" max="9513" width="14.140625" style="508" bestFit="1" customWidth="1"/>
    <col min="9514" max="9515" width="14.85546875" style="508" bestFit="1" customWidth="1"/>
    <col min="9516" max="9516" width="14.140625" style="508" bestFit="1" customWidth="1"/>
    <col min="9517" max="9517" width="14.5703125" style="508" bestFit="1" customWidth="1"/>
    <col min="9518" max="9520" width="14.140625" style="508" bestFit="1" customWidth="1"/>
    <col min="9521" max="9728" width="11.42578125" style="508"/>
    <col min="9729" max="9729" width="90.7109375" style="508" customWidth="1"/>
    <col min="9730" max="9730" width="15.140625" style="508" customWidth="1"/>
    <col min="9731" max="9731" width="2.7109375" style="508" customWidth="1"/>
    <col min="9732" max="9734" width="14.7109375" style="508" customWidth="1"/>
    <col min="9735" max="9735" width="14.42578125" style="508" bestFit="1" customWidth="1"/>
    <col min="9736" max="9736" width="14.140625" style="508" bestFit="1" customWidth="1"/>
    <col min="9737" max="9738" width="14.85546875" style="508" bestFit="1" customWidth="1"/>
    <col min="9739" max="9739" width="14.140625" style="508" bestFit="1" customWidth="1"/>
    <col min="9740" max="9740" width="14.5703125" style="508" bestFit="1" customWidth="1"/>
    <col min="9741" max="9743" width="14.140625" style="508" bestFit="1" customWidth="1"/>
    <col min="9744" max="9745" width="14.7109375" style="508" customWidth="1"/>
    <col min="9746" max="9746" width="14.42578125" style="508" bestFit="1" customWidth="1"/>
    <col min="9747" max="9749" width="14.85546875" style="508" bestFit="1" customWidth="1"/>
    <col min="9750" max="9750" width="14.140625" style="508" bestFit="1" customWidth="1"/>
    <col min="9751" max="9751" width="14.5703125" style="508" bestFit="1" customWidth="1"/>
    <col min="9752" max="9754" width="14.140625" style="508" bestFit="1" customWidth="1"/>
    <col min="9755" max="9756" width="14.7109375" style="508" customWidth="1"/>
    <col min="9757" max="9757" width="14.42578125" style="508" bestFit="1" customWidth="1"/>
    <col min="9758" max="9760" width="14.85546875" style="508" bestFit="1" customWidth="1"/>
    <col min="9761" max="9761" width="14.140625" style="508" bestFit="1" customWidth="1"/>
    <col min="9762" max="9762" width="14.5703125" style="508" bestFit="1" customWidth="1"/>
    <col min="9763" max="9765" width="14.140625" style="508" bestFit="1" customWidth="1"/>
    <col min="9766" max="9767" width="14.7109375" style="508" customWidth="1"/>
    <col min="9768" max="9768" width="14.42578125" style="508" bestFit="1" customWidth="1"/>
    <col min="9769" max="9769" width="14.140625" style="508" bestFit="1" customWidth="1"/>
    <col min="9770" max="9771" width="14.85546875" style="508" bestFit="1" customWidth="1"/>
    <col min="9772" max="9772" width="14.140625" style="508" bestFit="1" customWidth="1"/>
    <col min="9773" max="9773" width="14.5703125" style="508" bestFit="1" customWidth="1"/>
    <col min="9774" max="9776" width="14.140625" style="508" bestFit="1" customWidth="1"/>
    <col min="9777" max="9984" width="11.42578125" style="508"/>
    <col min="9985" max="9985" width="90.7109375" style="508" customWidth="1"/>
    <col min="9986" max="9986" width="15.140625" style="508" customWidth="1"/>
    <col min="9987" max="9987" width="2.7109375" style="508" customWidth="1"/>
    <col min="9988" max="9990" width="14.7109375" style="508" customWidth="1"/>
    <col min="9991" max="9991" width="14.42578125" style="508" bestFit="1" customWidth="1"/>
    <col min="9992" max="9992" width="14.140625" style="508" bestFit="1" customWidth="1"/>
    <col min="9993" max="9994" width="14.85546875" style="508" bestFit="1" customWidth="1"/>
    <col min="9995" max="9995" width="14.140625" style="508" bestFit="1" customWidth="1"/>
    <col min="9996" max="9996" width="14.5703125" style="508" bestFit="1" customWidth="1"/>
    <col min="9997" max="9999" width="14.140625" style="508" bestFit="1" customWidth="1"/>
    <col min="10000" max="10001" width="14.7109375" style="508" customWidth="1"/>
    <col min="10002" max="10002" width="14.42578125" style="508" bestFit="1" customWidth="1"/>
    <col min="10003" max="10005" width="14.85546875" style="508" bestFit="1" customWidth="1"/>
    <col min="10006" max="10006" width="14.140625" style="508" bestFit="1" customWidth="1"/>
    <col min="10007" max="10007" width="14.5703125" style="508" bestFit="1" customWidth="1"/>
    <col min="10008" max="10010" width="14.140625" style="508" bestFit="1" customWidth="1"/>
    <col min="10011" max="10012" width="14.7109375" style="508" customWidth="1"/>
    <col min="10013" max="10013" width="14.42578125" style="508" bestFit="1" customWidth="1"/>
    <col min="10014" max="10016" width="14.85546875" style="508" bestFit="1" customWidth="1"/>
    <col min="10017" max="10017" width="14.140625" style="508" bestFit="1" customWidth="1"/>
    <col min="10018" max="10018" width="14.5703125" style="508" bestFit="1" customWidth="1"/>
    <col min="10019" max="10021" width="14.140625" style="508" bestFit="1" customWidth="1"/>
    <col min="10022" max="10023" width="14.7109375" style="508" customWidth="1"/>
    <col min="10024" max="10024" width="14.42578125" style="508" bestFit="1" customWidth="1"/>
    <col min="10025" max="10025" width="14.140625" style="508" bestFit="1" customWidth="1"/>
    <col min="10026" max="10027" width="14.85546875" style="508" bestFit="1" customWidth="1"/>
    <col min="10028" max="10028" width="14.140625" style="508" bestFit="1" customWidth="1"/>
    <col min="10029" max="10029" width="14.5703125" style="508" bestFit="1" customWidth="1"/>
    <col min="10030" max="10032" width="14.140625" style="508" bestFit="1" customWidth="1"/>
    <col min="10033" max="10240" width="11.42578125" style="508"/>
    <col min="10241" max="10241" width="90.7109375" style="508" customWidth="1"/>
    <col min="10242" max="10242" width="15.140625" style="508" customWidth="1"/>
    <col min="10243" max="10243" width="2.7109375" style="508" customWidth="1"/>
    <col min="10244" max="10246" width="14.7109375" style="508" customWidth="1"/>
    <col min="10247" max="10247" width="14.42578125" style="508" bestFit="1" customWidth="1"/>
    <col min="10248" max="10248" width="14.140625" style="508" bestFit="1" customWidth="1"/>
    <col min="10249" max="10250" width="14.85546875" style="508" bestFit="1" customWidth="1"/>
    <col min="10251" max="10251" width="14.140625" style="508" bestFit="1" customWidth="1"/>
    <col min="10252" max="10252" width="14.5703125" style="508" bestFit="1" customWidth="1"/>
    <col min="10253" max="10255" width="14.140625" style="508" bestFit="1" customWidth="1"/>
    <col min="10256" max="10257" width="14.7109375" style="508" customWidth="1"/>
    <col min="10258" max="10258" width="14.42578125" style="508" bestFit="1" customWidth="1"/>
    <col min="10259" max="10261" width="14.85546875" style="508" bestFit="1" customWidth="1"/>
    <col min="10262" max="10262" width="14.140625" style="508" bestFit="1" customWidth="1"/>
    <col min="10263" max="10263" width="14.5703125" style="508" bestFit="1" customWidth="1"/>
    <col min="10264" max="10266" width="14.140625" style="508" bestFit="1" customWidth="1"/>
    <col min="10267" max="10268" width="14.7109375" style="508" customWidth="1"/>
    <col min="10269" max="10269" width="14.42578125" style="508" bestFit="1" customWidth="1"/>
    <col min="10270" max="10272" width="14.85546875" style="508" bestFit="1" customWidth="1"/>
    <col min="10273" max="10273" width="14.140625" style="508" bestFit="1" customWidth="1"/>
    <col min="10274" max="10274" width="14.5703125" style="508" bestFit="1" customWidth="1"/>
    <col min="10275" max="10277" width="14.140625" style="508" bestFit="1" customWidth="1"/>
    <col min="10278" max="10279" width="14.7109375" style="508" customWidth="1"/>
    <col min="10280" max="10280" width="14.42578125" style="508" bestFit="1" customWidth="1"/>
    <col min="10281" max="10281" width="14.140625" style="508" bestFit="1" customWidth="1"/>
    <col min="10282" max="10283" width="14.85546875" style="508" bestFit="1" customWidth="1"/>
    <col min="10284" max="10284" width="14.140625" style="508" bestFit="1" customWidth="1"/>
    <col min="10285" max="10285" width="14.5703125" style="508" bestFit="1" customWidth="1"/>
    <col min="10286" max="10288" width="14.140625" style="508" bestFit="1" customWidth="1"/>
    <col min="10289" max="10496" width="11.42578125" style="508"/>
    <col min="10497" max="10497" width="90.7109375" style="508" customWidth="1"/>
    <col min="10498" max="10498" width="15.140625" style="508" customWidth="1"/>
    <col min="10499" max="10499" width="2.7109375" style="508" customWidth="1"/>
    <col min="10500" max="10502" width="14.7109375" style="508" customWidth="1"/>
    <col min="10503" max="10503" width="14.42578125" style="508" bestFit="1" customWidth="1"/>
    <col min="10504" max="10504" width="14.140625" style="508" bestFit="1" customWidth="1"/>
    <col min="10505" max="10506" width="14.85546875" style="508" bestFit="1" customWidth="1"/>
    <col min="10507" max="10507" width="14.140625" style="508" bestFit="1" customWidth="1"/>
    <col min="10508" max="10508" width="14.5703125" style="508" bestFit="1" customWidth="1"/>
    <col min="10509" max="10511" width="14.140625" style="508" bestFit="1" customWidth="1"/>
    <col min="10512" max="10513" width="14.7109375" style="508" customWidth="1"/>
    <col min="10514" max="10514" width="14.42578125" style="508" bestFit="1" customWidth="1"/>
    <col min="10515" max="10517" width="14.85546875" style="508" bestFit="1" customWidth="1"/>
    <col min="10518" max="10518" width="14.140625" style="508" bestFit="1" customWidth="1"/>
    <col min="10519" max="10519" width="14.5703125" style="508" bestFit="1" customWidth="1"/>
    <col min="10520" max="10522" width="14.140625" style="508" bestFit="1" customWidth="1"/>
    <col min="10523" max="10524" width="14.7109375" style="508" customWidth="1"/>
    <col min="10525" max="10525" width="14.42578125" style="508" bestFit="1" customWidth="1"/>
    <col min="10526" max="10528" width="14.85546875" style="508" bestFit="1" customWidth="1"/>
    <col min="10529" max="10529" width="14.140625" style="508" bestFit="1" customWidth="1"/>
    <col min="10530" max="10530" width="14.5703125" style="508" bestFit="1" customWidth="1"/>
    <col min="10531" max="10533" width="14.140625" style="508" bestFit="1" customWidth="1"/>
    <col min="10534" max="10535" width="14.7109375" style="508" customWidth="1"/>
    <col min="10536" max="10536" width="14.42578125" style="508" bestFit="1" customWidth="1"/>
    <col min="10537" max="10537" width="14.140625" style="508" bestFit="1" customWidth="1"/>
    <col min="10538" max="10539" width="14.85546875" style="508" bestFit="1" customWidth="1"/>
    <col min="10540" max="10540" width="14.140625" style="508" bestFit="1" customWidth="1"/>
    <col min="10541" max="10541" width="14.5703125" style="508" bestFit="1" customWidth="1"/>
    <col min="10542" max="10544" width="14.140625" style="508" bestFit="1" customWidth="1"/>
    <col min="10545" max="10752" width="11.42578125" style="508"/>
    <col min="10753" max="10753" width="90.7109375" style="508" customWidth="1"/>
    <col min="10754" max="10754" width="15.140625" style="508" customWidth="1"/>
    <col min="10755" max="10755" width="2.7109375" style="508" customWidth="1"/>
    <col min="10756" max="10758" width="14.7109375" style="508" customWidth="1"/>
    <col min="10759" max="10759" width="14.42578125" style="508" bestFit="1" customWidth="1"/>
    <col min="10760" max="10760" width="14.140625" style="508" bestFit="1" customWidth="1"/>
    <col min="10761" max="10762" width="14.85546875" style="508" bestFit="1" customWidth="1"/>
    <col min="10763" max="10763" width="14.140625" style="508" bestFit="1" customWidth="1"/>
    <col min="10764" max="10764" width="14.5703125" style="508" bestFit="1" customWidth="1"/>
    <col min="10765" max="10767" width="14.140625" style="508" bestFit="1" customWidth="1"/>
    <col min="10768" max="10769" width="14.7109375" style="508" customWidth="1"/>
    <col min="10770" max="10770" width="14.42578125" style="508" bestFit="1" customWidth="1"/>
    <col min="10771" max="10773" width="14.85546875" style="508" bestFit="1" customWidth="1"/>
    <col min="10774" max="10774" width="14.140625" style="508" bestFit="1" customWidth="1"/>
    <col min="10775" max="10775" width="14.5703125" style="508" bestFit="1" customWidth="1"/>
    <col min="10776" max="10778" width="14.140625" style="508" bestFit="1" customWidth="1"/>
    <col min="10779" max="10780" width="14.7109375" style="508" customWidth="1"/>
    <col min="10781" max="10781" width="14.42578125" style="508" bestFit="1" customWidth="1"/>
    <col min="10782" max="10784" width="14.85546875" style="508" bestFit="1" customWidth="1"/>
    <col min="10785" max="10785" width="14.140625" style="508" bestFit="1" customWidth="1"/>
    <col min="10786" max="10786" width="14.5703125" style="508" bestFit="1" customWidth="1"/>
    <col min="10787" max="10789" width="14.140625" style="508" bestFit="1" customWidth="1"/>
    <col min="10790" max="10791" width="14.7109375" style="508" customWidth="1"/>
    <col min="10792" max="10792" width="14.42578125" style="508" bestFit="1" customWidth="1"/>
    <col min="10793" max="10793" width="14.140625" style="508" bestFit="1" customWidth="1"/>
    <col min="10794" max="10795" width="14.85546875" style="508" bestFit="1" customWidth="1"/>
    <col min="10796" max="10796" width="14.140625" style="508" bestFit="1" customWidth="1"/>
    <col min="10797" max="10797" width="14.5703125" style="508" bestFit="1" customWidth="1"/>
    <col min="10798" max="10800" width="14.140625" style="508" bestFit="1" customWidth="1"/>
    <col min="10801" max="11008" width="11.42578125" style="508"/>
    <col min="11009" max="11009" width="90.7109375" style="508" customWidth="1"/>
    <col min="11010" max="11010" width="15.140625" style="508" customWidth="1"/>
    <col min="11011" max="11011" width="2.7109375" style="508" customWidth="1"/>
    <col min="11012" max="11014" width="14.7109375" style="508" customWidth="1"/>
    <col min="11015" max="11015" width="14.42578125" style="508" bestFit="1" customWidth="1"/>
    <col min="11016" max="11016" width="14.140625" style="508" bestFit="1" customWidth="1"/>
    <col min="11017" max="11018" width="14.85546875" style="508" bestFit="1" customWidth="1"/>
    <col min="11019" max="11019" width="14.140625" style="508" bestFit="1" customWidth="1"/>
    <col min="11020" max="11020" width="14.5703125" style="508" bestFit="1" customWidth="1"/>
    <col min="11021" max="11023" width="14.140625" style="508" bestFit="1" customWidth="1"/>
    <col min="11024" max="11025" width="14.7109375" style="508" customWidth="1"/>
    <col min="11026" max="11026" width="14.42578125" style="508" bestFit="1" customWidth="1"/>
    <col min="11027" max="11029" width="14.85546875" style="508" bestFit="1" customWidth="1"/>
    <col min="11030" max="11030" width="14.140625" style="508" bestFit="1" customWidth="1"/>
    <col min="11031" max="11031" width="14.5703125" style="508" bestFit="1" customWidth="1"/>
    <col min="11032" max="11034" width="14.140625" style="508" bestFit="1" customWidth="1"/>
    <col min="11035" max="11036" width="14.7109375" style="508" customWidth="1"/>
    <col min="11037" max="11037" width="14.42578125" style="508" bestFit="1" customWidth="1"/>
    <col min="11038" max="11040" width="14.85546875" style="508" bestFit="1" customWidth="1"/>
    <col min="11041" max="11041" width="14.140625" style="508" bestFit="1" customWidth="1"/>
    <col min="11042" max="11042" width="14.5703125" style="508" bestFit="1" customWidth="1"/>
    <col min="11043" max="11045" width="14.140625" style="508" bestFit="1" customWidth="1"/>
    <col min="11046" max="11047" width="14.7109375" style="508" customWidth="1"/>
    <col min="11048" max="11048" width="14.42578125" style="508" bestFit="1" customWidth="1"/>
    <col min="11049" max="11049" width="14.140625" style="508" bestFit="1" customWidth="1"/>
    <col min="11050" max="11051" width="14.85546875" style="508" bestFit="1" customWidth="1"/>
    <col min="11052" max="11052" width="14.140625" style="508" bestFit="1" customWidth="1"/>
    <col min="11053" max="11053" width="14.5703125" style="508" bestFit="1" customWidth="1"/>
    <col min="11054" max="11056" width="14.140625" style="508" bestFit="1" customWidth="1"/>
    <col min="11057" max="11264" width="11.42578125" style="508"/>
    <col min="11265" max="11265" width="90.7109375" style="508" customWidth="1"/>
    <col min="11266" max="11266" width="15.140625" style="508" customWidth="1"/>
    <col min="11267" max="11267" width="2.7109375" style="508" customWidth="1"/>
    <col min="11268" max="11270" width="14.7109375" style="508" customWidth="1"/>
    <col min="11271" max="11271" width="14.42578125" style="508" bestFit="1" customWidth="1"/>
    <col min="11272" max="11272" width="14.140625" style="508" bestFit="1" customWidth="1"/>
    <col min="11273" max="11274" width="14.85546875" style="508" bestFit="1" customWidth="1"/>
    <col min="11275" max="11275" width="14.140625" style="508" bestFit="1" customWidth="1"/>
    <col min="11276" max="11276" width="14.5703125" style="508" bestFit="1" customWidth="1"/>
    <col min="11277" max="11279" width="14.140625" style="508" bestFit="1" customWidth="1"/>
    <col min="11280" max="11281" width="14.7109375" style="508" customWidth="1"/>
    <col min="11282" max="11282" width="14.42578125" style="508" bestFit="1" customWidth="1"/>
    <col min="11283" max="11285" width="14.85546875" style="508" bestFit="1" customWidth="1"/>
    <col min="11286" max="11286" width="14.140625" style="508" bestFit="1" customWidth="1"/>
    <col min="11287" max="11287" width="14.5703125" style="508" bestFit="1" customWidth="1"/>
    <col min="11288" max="11290" width="14.140625" style="508" bestFit="1" customWidth="1"/>
    <col min="11291" max="11292" width="14.7109375" style="508" customWidth="1"/>
    <col min="11293" max="11293" width="14.42578125" style="508" bestFit="1" customWidth="1"/>
    <col min="11294" max="11296" width="14.85546875" style="508" bestFit="1" customWidth="1"/>
    <col min="11297" max="11297" width="14.140625" style="508" bestFit="1" customWidth="1"/>
    <col min="11298" max="11298" width="14.5703125" style="508" bestFit="1" customWidth="1"/>
    <col min="11299" max="11301" width="14.140625" style="508" bestFit="1" customWidth="1"/>
    <col min="11302" max="11303" width="14.7109375" style="508" customWidth="1"/>
    <col min="11304" max="11304" width="14.42578125" style="508" bestFit="1" customWidth="1"/>
    <col min="11305" max="11305" width="14.140625" style="508" bestFit="1" customWidth="1"/>
    <col min="11306" max="11307" width="14.85546875" style="508" bestFit="1" customWidth="1"/>
    <col min="11308" max="11308" width="14.140625" style="508" bestFit="1" customWidth="1"/>
    <col min="11309" max="11309" width="14.5703125" style="508" bestFit="1" customWidth="1"/>
    <col min="11310" max="11312" width="14.140625" style="508" bestFit="1" customWidth="1"/>
    <col min="11313" max="11520" width="11.42578125" style="508"/>
    <col min="11521" max="11521" width="90.7109375" style="508" customWidth="1"/>
    <col min="11522" max="11522" width="15.140625" style="508" customWidth="1"/>
    <col min="11523" max="11523" width="2.7109375" style="508" customWidth="1"/>
    <col min="11524" max="11526" width="14.7109375" style="508" customWidth="1"/>
    <col min="11527" max="11527" width="14.42578125" style="508" bestFit="1" customWidth="1"/>
    <col min="11528" max="11528" width="14.140625" style="508" bestFit="1" customWidth="1"/>
    <col min="11529" max="11530" width="14.85546875" style="508" bestFit="1" customWidth="1"/>
    <col min="11531" max="11531" width="14.140625" style="508" bestFit="1" customWidth="1"/>
    <col min="11532" max="11532" width="14.5703125" style="508" bestFit="1" customWidth="1"/>
    <col min="11533" max="11535" width="14.140625" style="508" bestFit="1" customWidth="1"/>
    <col min="11536" max="11537" width="14.7109375" style="508" customWidth="1"/>
    <col min="11538" max="11538" width="14.42578125" style="508" bestFit="1" customWidth="1"/>
    <col min="11539" max="11541" width="14.85546875" style="508" bestFit="1" customWidth="1"/>
    <col min="11542" max="11542" width="14.140625" style="508" bestFit="1" customWidth="1"/>
    <col min="11543" max="11543" width="14.5703125" style="508" bestFit="1" customWidth="1"/>
    <col min="11544" max="11546" width="14.140625" style="508" bestFit="1" customWidth="1"/>
    <col min="11547" max="11548" width="14.7109375" style="508" customWidth="1"/>
    <col min="11549" max="11549" width="14.42578125" style="508" bestFit="1" customWidth="1"/>
    <col min="11550" max="11552" width="14.85546875" style="508" bestFit="1" customWidth="1"/>
    <col min="11553" max="11553" width="14.140625" style="508" bestFit="1" customWidth="1"/>
    <col min="11554" max="11554" width="14.5703125" style="508" bestFit="1" customWidth="1"/>
    <col min="11555" max="11557" width="14.140625" style="508" bestFit="1" customWidth="1"/>
    <col min="11558" max="11559" width="14.7109375" style="508" customWidth="1"/>
    <col min="11560" max="11560" width="14.42578125" style="508" bestFit="1" customWidth="1"/>
    <col min="11561" max="11561" width="14.140625" style="508" bestFit="1" customWidth="1"/>
    <col min="11562" max="11563" width="14.85546875" style="508" bestFit="1" customWidth="1"/>
    <col min="11564" max="11564" width="14.140625" style="508" bestFit="1" customWidth="1"/>
    <col min="11565" max="11565" width="14.5703125" style="508" bestFit="1" customWidth="1"/>
    <col min="11566" max="11568" width="14.140625" style="508" bestFit="1" customWidth="1"/>
    <col min="11569" max="11776" width="11.42578125" style="508"/>
    <col min="11777" max="11777" width="90.7109375" style="508" customWidth="1"/>
    <col min="11778" max="11778" width="15.140625" style="508" customWidth="1"/>
    <col min="11779" max="11779" width="2.7109375" style="508" customWidth="1"/>
    <col min="11780" max="11782" width="14.7109375" style="508" customWidth="1"/>
    <col min="11783" max="11783" width="14.42578125" style="508" bestFit="1" customWidth="1"/>
    <col min="11784" max="11784" width="14.140625" style="508" bestFit="1" customWidth="1"/>
    <col min="11785" max="11786" width="14.85546875" style="508" bestFit="1" customWidth="1"/>
    <col min="11787" max="11787" width="14.140625" style="508" bestFit="1" customWidth="1"/>
    <col min="11788" max="11788" width="14.5703125" style="508" bestFit="1" customWidth="1"/>
    <col min="11789" max="11791" width="14.140625" style="508" bestFit="1" customWidth="1"/>
    <col min="11792" max="11793" width="14.7109375" style="508" customWidth="1"/>
    <col min="11794" max="11794" width="14.42578125" style="508" bestFit="1" customWidth="1"/>
    <col min="11795" max="11797" width="14.85546875" style="508" bestFit="1" customWidth="1"/>
    <col min="11798" max="11798" width="14.140625" style="508" bestFit="1" customWidth="1"/>
    <col min="11799" max="11799" width="14.5703125" style="508" bestFit="1" customWidth="1"/>
    <col min="11800" max="11802" width="14.140625" style="508" bestFit="1" customWidth="1"/>
    <col min="11803" max="11804" width="14.7109375" style="508" customWidth="1"/>
    <col min="11805" max="11805" width="14.42578125" style="508" bestFit="1" customWidth="1"/>
    <col min="11806" max="11808" width="14.85546875" style="508" bestFit="1" customWidth="1"/>
    <col min="11809" max="11809" width="14.140625" style="508" bestFit="1" customWidth="1"/>
    <col min="11810" max="11810" width="14.5703125" style="508" bestFit="1" customWidth="1"/>
    <col min="11811" max="11813" width="14.140625" style="508" bestFit="1" customWidth="1"/>
    <col min="11814" max="11815" width="14.7109375" style="508" customWidth="1"/>
    <col min="11816" max="11816" width="14.42578125" style="508" bestFit="1" customWidth="1"/>
    <col min="11817" max="11817" width="14.140625" style="508" bestFit="1" customWidth="1"/>
    <col min="11818" max="11819" width="14.85546875" style="508" bestFit="1" customWidth="1"/>
    <col min="11820" max="11820" width="14.140625" style="508" bestFit="1" customWidth="1"/>
    <col min="11821" max="11821" width="14.5703125" style="508" bestFit="1" customWidth="1"/>
    <col min="11822" max="11824" width="14.140625" style="508" bestFit="1" customWidth="1"/>
    <col min="11825" max="12032" width="11.42578125" style="508"/>
    <col min="12033" max="12033" width="90.7109375" style="508" customWidth="1"/>
    <col min="12034" max="12034" width="15.140625" style="508" customWidth="1"/>
    <col min="12035" max="12035" width="2.7109375" style="508" customWidth="1"/>
    <col min="12036" max="12038" width="14.7109375" style="508" customWidth="1"/>
    <col min="12039" max="12039" width="14.42578125" style="508" bestFit="1" customWidth="1"/>
    <col min="12040" max="12040" width="14.140625" style="508" bestFit="1" customWidth="1"/>
    <col min="12041" max="12042" width="14.85546875" style="508" bestFit="1" customWidth="1"/>
    <col min="12043" max="12043" width="14.140625" style="508" bestFit="1" customWidth="1"/>
    <col min="12044" max="12044" width="14.5703125" style="508" bestFit="1" customWidth="1"/>
    <col min="12045" max="12047" width="14.140625" style="508" bestFit="1" customWidth="1"/>
    <col min="12048" max="12049" width="14.7109375" style="508" customWidth="1"/>
    <col min="12050" max="12050" width="14.42578125" style="508" bestFit="1" customWidth="1"/>
    <col min="12051" max="12053" width="14.85546875" style="508" bestFit="1" customWidth="1"/>
    <col min="12054" max="12054" width="14.140625" style="508" bestFit="1" customWidth="1"/>
    <col min="12055" max="12055" width="14.5703125" style="508" bestFit="1" customWidth="1"/>
    <col min="12056" max="12058" width="14.140625" style="508" bestFit="1" customWidth="1"/>
    <col min="12059" max="12060" width="14.7109375" style="508" customWidth="1"/>
    <col min="12061" max="12061" width="14.42578125" style="508" bestFit="1" customWidth="1"/>
    <col min="12062" max="12064" width="14.85546875" style="508" bestFit="1" customWidth="1"/>
    <col min="12065" max="12065" width="14.140625" style="508" bestFit="1" customWidth="1"/>
    <col min="12066" max="12066" width="14.5703125" style="508" bestFit="1" customWidth="1"/>
    <col min="12067" max="12069" width="14.140625" style="508" bestFit="1" customWidth="1"/>
    <col min="12070" max="12071" width="14.7109375" style="508" customWidth="1"/>
    <col min="12072" max="12072" width="14.42578125" style="508" bestFit="1" customWidth="1"/>
    <col min="12073" max="12073" width="14.140625" style="508" bestFit="1" customWidth="1"/>
    <col min="12074" max="12075" width="14.85546875" style="508" bestFit="1" customWidth="1"/>
    <col min="12076" max="12076" width="14.140625" style="508" bestFit="1" customWidth="1"/>
    <col min="12077" max="12077" width="14.5703125" style="508" bestFit="1" customWidth="1"/>
    <col min="12078" max="12080" width="14.140625" style="508" bestFit="1" customWidth="1"/>
    <col min="12081" max="12288" width="11.42578125" style="508"/>
    <col min="12289" max="12289" width="90.7109375" style="508" customWidth="1"/>
    <col min="12290" max="12290" width="15.140625" style="508" customWidth="1"/>
    <col min="12291" max="12291" width="2.7109375" style="508" customWidth="1"/>
    <col min="12292" max="12294" width="14.7109375" style="508" customWidth="1"/>
    <col min="12295" max="12295" width="14.42578125" style="508" bestFit="1" customWidth="1"/>
    <col min="12296" max="12296" width="14.140625" style="508" bestFit="1" customWidth="1"/>
    <col min="12297" max="12298" width="14.85546875" style="508" bestFit="1" customWidth="1"/>
    <col min="12299" max="12299" width="14.140625" style="508" bestFit="1" customWidth="1"/>
    <col min="12300" max="12300" width="14.5703125" style="508" bestFit="1" customWidth="1"/>
    <col min="12301" max="12303" width="14.140625" style="508" bestFit="1" customWidth="1"/>
    <col min="12304" max="12305" width="14.7109375" style="508" customWidth="1"/>
    <col min="12306" max="12306" width="14.42578125" style="508" bestFit="1" customWidth="1"/>
    <col min="12307" max="12309" width="14.85546875" style="508" bestFit="1" customWidth="1"/>
    <col min="12310" max="12310" width="14.140625" style="508" bestFit="1" customWidth="1"/>
    <col min="12311" max="12311" width="14.5703125" style="508" bestFit="1" customWidth="1"/>
    <col min="12312" max="12314" width="14.140625" style="508" bestFit="1" customWidth="1"/>
    <col min="12315" max="12316" width="14.7109375" style="508" customWidth="1"/>
    <col min="12317" max="12317" width="14.42578125" style="508" bestFit="1" customWidth="1"/>
    <col min="12318" max="12320" width="14.85546875" style="508" bestFit="1" customWidth="1"/>
    <col min="12321" max="12321" width="14.140625" style="508" bestFit="1" customWidth="1"/>
    <col min="12322" max="12322" width="14.5703125" style="508" bestFit="1" customWidth="1"/>
    <col min="12323" max="12325" width="14.140625" style="508" bestFit="1" customWidth="1"/>
    <col min="12326" max="12327" width="14.7109375" style="508" customWidth="1"/>
    <col min="12328" max="12328" width="14.42578125" style="508" bestFit="1" customWidth="1"/>
    <col min="12329" max="12329" width="14.140625" style="508" bestFit="1" customWidth="1"/>
    <col min="12330" max="12331" width="14.85546875" style="508" bestFit="1" customWidth="1"/>
    <col min="12332" max="12332" width="14.140625" style="508" bestFit="1" customWidth="1"/>
    <col min="12333" max="12333" width="14.5703125" style="508" bestFit="1" customWidth="1"/>
    <col min="12334" max="12336" width="14.140625" style="508" bestFit="1" customWidth="1"/>
    <col min="12337" max="12544" width="11.42578125" style="508"/>
    <col min="12545" max="12545" width="90.7109375" style="508" customWidth="1"/>
    <col min="12546" max="12546" width="15.140625" style="508" customWidth="1"/>
    <col min="12547" max="12547" width="2.7109375" style="508" customWidth="1"/>
    <col min="12548" max="12550" width="14.7109375" style="508" customWidth="1"/>
    <col min="12551" max="12551" width="14.42578125" style="508" bestFit="1" customWidth="1"/>
    <col min="12552" max="12552" width="14.140625" style="508" bestFit="1" customWidth="1"/>
    <col min="12553" max="12554" width="14.85546875" style="508" bestFit="1" customWidth="1"/>
    <col min="12555" max="12555" width="14.140625" style="508" bestFit="1" customWidth="1"/>
    <col min="12556" max="12556" width="14.5703125" style="508" bestFit="1" customWidth="1"/>
    <col min="12557" max="12559" width="14.140625" style="508" bestFit="1" customWidth="1"/>
    <col min="12560" max="12561" width="14.7109375" style="508" customWidth="1"/>
    <col min="12562" max="12562" width="14.42578125" style="508" bestFit="1" customWidth="1"/>
    <col min="12563" max="12565" width="14.85546875" style="508" bestFit="1" customWidth="1"/>
    <col min="12566" max="12566" width="14.140625" style="508" bestFit="1" customWidth="1"/>
    <col min="12567" max="12567" width="14.5703125" style="508" bestFit="1" customWidth="1"/>
    <col min="12568" max="12570" width="14.140625" style="508" bestFit="1" customWidth="1"/>
    <col min="12571" max="12572" width="14.7109375" style="508" customWidth="1"/>
    <col min="12573" max="12573" width="14.42578125" style="508" bestFit="1" customWidth="1"/>
    <col min="12574" max="12576" width="14.85546875" style="508" bestFit="1" customWidth="1"/>
    <col min="12577" max="12577" width="14.140625" style="508" bestFit="1" customWidth="1"/>
    <col min="12578" max="12578" width="14.5703125" style="508" bestFit="1" customWidth="1"/>
    <col min="12579" max="12581" width="14.140625" style="508" bestFit="1" customWidth="1"/>
    <col min="12582" max="12583" width="14.7109375" style="508" customWidth="1"/>
    <col min="12584" max="12584" width="14.42578125" style="508" bestFit="1" customWidth="1"/>
    <col min="12585" max="12585" width="14.140625" style="508" bestFit="1" customWidth="1"/>
    <col min="12586" max="12587" width="14.85546875" style="508" bestFit="1" customWidth="1"/>
    <col min="12588" max="12588" width="14.140625" style="508" bestFit="1" customWidth="1"/>
    <col min="12589" max="12589" width="14.5703125" style="508" bestFit="1" customWidth="1"/>
    <col min="12590" max="12592" width="14.140625" style="508" bestFit="1" customWidth="1"/>
    <col min="12593" max="12800" width="11.42578125" style="508"/>
    <col min="12801" max="12801" width="90.7109375" style="508" customWidth="1"/>
    <col min="12802" max="12802" width="15.140625" style="508" customWidth="1"/>
    <col min="12803" max="12803" width="2.7109375" style="508" customWidth="1"/>
    <col min="12804" max="12806" width="14.7109375" style="508" customWidth="1"/>
    <col min="12807" max="12807" width="14.42578125" style="508" bestFit="1" customWidth="1"/>
    <col min="12808" max="12808" width="14.140625" style="508" bestFit="1" customWidth="1"/>
    <col min="12809" max="12810" width="14.85546875" style="508" bestFit="1" customWidth="1"/>
    <col min="12811" max="12811" width="14.140625" style="508" bestFit="1" customWidth="1"/>
    <col min="12812" max="12812" width="14.5703125" style="508" bestFit="1" customWidth="1"/>
    <col min="12813" max="12815" width="14.140625" style="508" bestFit="1" customWidth="1"/>
    <col min="12816" max="12817" width="14.7109375" style="508" customWidth="1"/>
    <col min="12818" max="12818" width="14.42578125" style="508" bestFit="1" customWidth="1"/>
    <col min="12819" max="12821" width="14.85546875" style="508" bestFit="1" customWidth="1"/>
    <col min="12822" max="12822" width="14.140625" style="508" bestFit="1" customWidth="1"/>
    <col min="12823" max="12823" width="14.5703125" style="508" bestFit="1" customWidth="1"/>
    <col min="12824" max="12826" width="14.140625" style="508" bestFit="1" customWidth="1"/>
    <col min="12827" max="12828" width="14.7109375" style="508" customWidth="1"/>
    <col min="12829" max="12829" width="14.42578125" style="508" bestFit="1" customWidth="1"/>
    <col min="12830" max="12832" width="14.85546875" style="508" bestFit="1" customWidth="1"/>
    <col min="12833" max="12833" width="14.140625" style="508" bestFit="1" customWidth="1"/>
    <col min="12834" max="12834" width="14.5703125" style="508" bestFit="1" customWidth="1"/>
    <col min="12835" max="12837" width="14.140625" style="508" bestFit="1" customWidth="1"/>
    <col min="12838" max="12839" width="14.7109375" style="508" customWidth="1"/>
    <col min="12840" max="12840" width="14.42578125" style="508" bestFit="1" customWidth="1"/>
    <col min="12841" max="12841" width="14.140625" style="508" bestFit="1" customWidth="1"/>
    <col min="12842" max="12843" width="14.85546875" style="508" bestFit="1" customWidth="1"/>
    <col min="12844" max="12844" width="14.140625" style="508" bestFit="1" customWidth="1"/>
    <col min="12845" max="12845" width="14.5703125" style="508" bestFit="1" customWidth="1"/>
    <col min="12846" max="12848" width="14.140625" style="508" bestFit="1" customWidth="1"/>
    <col min="12849" max="13056" width="11.42578125" style="508"/>
    <col min="13057" max="13057" width="90.7109375" style="508" customWidth="1"/>
    <col min="13058" max="13058" width="15.140625" style="508" customWidth="1"/>
    <col min="13059" max="13059" width="2.7109375" style="508" customWidth="1"/>
    <col min="13060" max="13062" width="14.7109375" style="508" customWidth="1"/>
    <col min="13063" max="13063" width="14.42578125" style="508" bestFit="1" customWidth="1"/>
    <col min="13064" max="13064" width="14.140625" style="508" bestFit="1" customWidth="1"/>
    <col min="13065" max="13066" width="14.85546875" style="508" bestFit="1" customWidth="1"/>
    <col min="13067" max="13067" width="14.140625" style="508" bestFit="1" customWidth="1"/>
    <col min="13068" max="13068" width="14.5703125" style="508" bestFit="1" customWidth="1"/>
    <col min="13069" max="13071" width="14.140625" style="508" bestFit="1" customWidth="1"/>
    <col min="13072" max="13073" width="14.7109375" style="508" customWidth="1"/>
    <col min="13074" max="13074" width="14.42578125" style="508" bestFit="1" customWidth="1"/>
    <col min="13075" max="13077" width="14.85546875" style="508" bestFit="1" customWidth="1"/>
    <col min="13078" max="13078" width="14.140625" style="508" bestFit="1" customWidth="1"/>
    <col min="13079" max="13079" width="14.5703125" style="508" bestFit="1" customWidth="1"/>
    <col min="13080" max="13082" width="14.140625" style="508" bestFit="1" customWidth="1"/>
    <col min="13083" max="13084" width="14.7109375" style="508" customWidth="1"/>
    <col min="13085" max="13085" width="14.42578125" style="508" bestFit="1" customWidth="1"/>
    <col min="13086" max="13088" width="14.85546875" style="508" bestFit="1" customWidth="1"/>
    <col min="13089" max="13089" width="14.140625" style="508" bestFit="1" customWidth="1"/>
    <col min="13090" max="13090" width="14.5703125" style="508" bestFit="1" customWidth="1"/>
    <col min="13091" max="13093" width="14.140625" style="508" bestFit="1" customWidth="1"/>
    <col min="13094" max="13095" width="14.7109375" style="508" customWidth="1"/>
    <col min="13096" max="13096" width="14.42578125" style="508" bestFit="1" customWidth="1"/>
    <col min="13097" max="13097" width="14.140625" style="508" bestFit="1" customWidth="1"/>
    <col min="13098" max="13099" width="14.85546875" style="508" bestFit="1" customWidth="1"/>
    <col min="13100" max="13100" width="14.140625" style="508" bestFit="1" customWidth="1"/>
    <col min="13101" max="13101" width="14.5703125" style="508" bestFit="1" customWidth="1"/>
    <col min="13102" max="13104" width="14.140625" style="508" bestFit="1" customWidth="1"/>
    <col min="13105" max="13312" width="11.42578125" style="508"/>
    <col min="13313" max="13313" width="90.7109375" style="508" customWidth="1"/>
    <col min="13314" max="13314" width="15.140625" style="508" customWidth="1"/>
    <col min="13315" max="13315" width="2.7109375" style="508" customWidth="1"/>
    <col min="13316" max="13318" width="14.7109375" style="508" customWidth="1"/>
    <col min="13319" max="13319" width="14.42578125" style="508" bestFit="1" customWidth="1"/>
    <col min="13320" max="13320" width="14.140625" style="508" bestFit="1" customWidth="1"/>
    <col min="13321" max="13322" width="14.85546875" style="508" bestFit="1" customWidth="1"/>
    <col min="13323" max="13323" width="14.140625" style="508" bestFit="1" customWidth="1"/>
    <col min="13324" max="13324" width="14.5703125" style="508" bestFit="1" customWidth="1"/>
    <col min="13325" max="13327" width="14.140625" style="508" bestFit="1" customWidth="1"/>
    <col min="13328" max="13329" width="14.7109375" style="508" customWidth="1"/>
    <col min="13330" max="13330" width="14.42578125" style="508" bestFit="1" customWidth="1"/>
    <col min="13331" max="13333" width="14.85546875" style="508" bestFit="1" customWidth="1"/>
    <col min="13334" max="13334" width="14.140625" style="508" bestFit="1" customWidth="1"/>
    <col min="13335" max="13335" width="14.5703125" style="508" bestFit="1" customWidth="1"/>
    <col min="13336" max="13338" width="14.140625" style="508" bestFit="1" customWidth="1"/>
    <col min="13339" max="13340" width="14.7109375" style="508" customWidth="1"/>
    <col min="13341" max="13341" width="14.42578125" style="508" bestFit="1" customWidth="1"/>
    <col min="13342" max="13344" width="14.85546875" style="508" bestFit="1" customWidth="1"/>
    <col min="13345" max="13345" width="14.140625" style="508" bestFit="1" customWidth="1"/>
    <col min="13346" max="13346" width="14.5703125" style="508" bestFit="1" customWidth="1"/>
    <col min="13347" max="13349" width="14.140625" style="508" bestFit="1" customWidth="1"/>
    <col min="13350" max="13351" width="14.7109375" style="508" customWidth="1"/>
    <col min="13352" max="13352" width="14.42578125" style="508" bestFit="1" customWidth="1"/>
    <col min="13353" max="13353" width="14.140625" style="508" bestFit="1" customWidth="1"/>
    <col min="13354" max="13355" width="14.85546875" style="508" bestFit="1" customWidth="1"/>
    <col min="13356" max="13356" width="14.140625" style="508" bestFit="1" customWidth="1"/>
    <col min="13357" max="13357" width="14.5703125" style="508" bestFit="1" customWidth="1"/>
    <col min="13358" max="13360" width="14.140625" style="508" bestFit="1" customWidth="1"/>
    <col min="13361" max="13568" width="11.42578125" style="508"/>
    <col min="13569" max="13569" width="90.7109375" style="508" customWidth="1"/>
    <col min="13570" max="13570" width="15.140625" style="508" customWidth="1"/>
    <col min="13571" max="13571" width="2.7109375" style="508" customWidth="1"/>
    <col min="13572" max="13574" width="14.7109375" style="508" customWidth="1"/>
    <col min="13575" max="13575" width="14.42578125" style="508" bestFit="1" customWidth="1"/>
    <col min="13576" max="13576" width="14.140625" style="508" bestFit="1" customWidth="1"/>
    <col min="13577" max="13578" width="14.85546875" style="508" bestFit="1" customWidth="1"/>
    <col min="13579" max="13579" width="14.140625" style="508" bestFit="1" customWidth="1"/>
    <col min="13580" max="13580" width="14.5703125" style="508" bestFit="1" customWidth="1"/>
    <col min="13581" max="13583" width="14.140625" style="508" bestFit="1" customWidth="1"/>
    <col min="13584" max="13585" width="14.7109375" style="508" customWidth="1"/>
    <col min="13586" max="13586" width="14.42578125" style="508" bestFit="1" customWidth="1"/>
    <col min="13587" max="13589" width="14.85546875" style="508" bestFit="1" customWidth="1"/>
    <col min="13590" max="13590" width="14.140625" style="508" bestFit="1" customWidth="1"/>
    <col min="13591" max="13591" width="14.5703125" style="508" bestFit="1" customWidth="1"/>
    <col min="13592" max="13594" width="14.140625" style="508" bestFit="1" customWidth="1"/>
    <col min="13595" max="13596" width="14.7109375" style="508" customWidth="1"/>
    <col min="13597" max="13597" width="14.42578125" style="508" bestFit="1" customWidth="1"/>
    <col min="13598" max="13600" width="14.85546875" style="508" bestFit="1" customWidth="1"/>
    <col min="13601" max="13601" width="14.140625" style="508" bestFit="1" customWidth="1"/>
    <col min="13602" max="13602" width="14.5703125" style="508" bestFit="1" customWidth="1"/>
    <col min="13603" max="13605" width="14.140625" style="508" bestFit="1" customWidth="1"/>
    <col min="13606" max="13607" width="14.7109375" style="508" customWidth="1"/>
    <col min="13608" max="13608" width="14.42578125" style="508" bestFit="1" customWidth="1"/>
    <col min="13609" max="13609" width="14.140625" style="508" bestFit="1" customWidth="1"/>
    <col min="13610" max="13611" width="14.85546875" style="508" bestFit="1" customWidth="1"/>
    <col min="13612" max="13612" width="14.140625" style="508" bestFit="1" customWidth="1"/>
    <col min="13613" max="13613" width="14.5703125" style="508" bestFit="1" customWidth="1"/>
    <col min="13614" max="13616" width="14.140625" style="508" bestFit="1" customWidth="1"/>
    <col min="13617" max="13824" width="11.42578125" style="508"/>
    <col min="13825" max="13825" width="90.7109375" style="508" customWidth="1"/>
    <col min="13826" max="13826" width="15.140625" style="508" customWidth="1"/>
    <col min="13827" max="13827" width="2.7109375" style="508" customWidth="1"/>
    <col min="13828" max="13830" width="14.7109375" style="508" customWidth="1"/>
    <col min="13831" max="13831" width="14.42578125" style="508" bestFit="1" customWidth="1"/>
    <col min="13832" max="13832" width="14.140625" style="508" bestFit="1" customWidth="1"/>
    <col min="13833" max="13834" width="14.85546875" style="508" bestFit="1" customWidth="1"/>
    <col min="13835" max="13835" width="14.140625" style="508" bestFit="1" customWidth="1"/>
    <col min="13836" max="13836" width="14.5703125" style="508" bestFit="1" customWidth="1"/>
    <col min="13837" max="13839" width="14.140625" style="508" bestFit="1" customWidth="1"/>
    <col min="13840" max="13841" width="14.7109375" style="508" customWidth="1"/>
    <col min="13842" max="13842" width="14.42578125" style="508" bestFit="1" customWidth="1"/>
    <col min="13843" max="13845" width="14.85546875" style="508" bestFit="1" customWidth="1"/>
    <col min="13846" max="13846" width="14.140625" style="508" bestFit="1" customWidth="1"/>
    <col min="13847" max="13847" width="14.5703125" style="508" bestFit="1" customWidth="1"/>
    <col min="13848" max="13850" width="14.140625" style="508" bestFit="1" customWidth="1"/>
    <col min="13851" max="13852" width="14.7109375" style="508" customWidth="1"/>
    <col min="13853" max="13853" width="14.42578125" style="508" bestFit="1" customWidth="1"/>
    <col min="13854" max="13856" width="14.85546875" style="508" bestFit="1" customWidth="1"/>
    <col min="13857" max="13857" width="14.140625" style="508" bestFit="1" customWidth="1"/>
    <col min="13858" max="13858" width="14.5703125" style="508" bestFit="1" customWidth="1"/>
    <col min="13859" max="13861" width="14.140625" style="508" bestFit="1" customWidth="1"/>
    <col min="13862" max="13863" width="14.7109375" style="508" customWidth="1"/>
    <col min="13864" max="13864" width="14.42578125" style="508" bestFit="1" customWidth="1"/>
    <col min="13865" max="13865" width="14.140625" style="508" bestFit="1" customWidth="1"/>
    <col min="13866" max="13867" width="14.85546875" style="508" bestFit="1" customWidth="1"/>
    <col min="13868" max="13868" width="14.140625" style="508" bestFit="1" customWidth="1"/>
    <col min="13869" max="13869" width="14.5703125" style="508" bestFit="1" customWidth="1"/>
    <col min="13870" max="13872" width="14.140625" style="508" bestFit="1" customWidth="1"/>
    <col min="13873" max="14080" width="11.42578125" style="508"/>
    <col min="14081" max="14081" width="90.7109375" style="508" customWidth="1"/>
    <col min="14082" max="14082" width="15.140625" style="508" customWidth="1"/>
    <col min="14083" max="14083" width="2.7109375" style="508" customWidth="1"/>
    <col min="14084" max="14086" width="14.7109375" style="508" customWidth="1"/>
    <col min="14087" max="14087" width="14.42578125" style="508" bestFit="1" customWidth="1"/>
    <col min="14088" max="14088" width="14.140625" style="508" bestFit="1" customWidth="1"/>
    <col min="14089" max="14090" width="14.85546875" style="508" bestFit="1" customWidth="1"/>
    <col min="14091" max="14091" width="14.140625" style="508" bestFit="1" customWidth="1"/>
    <col min="14092" max="14092" width="14.5703125" style="508" bestFit="1" customWidth="1"/>
    <col min="14093" max="14095" width="14.140625" style="508" bestFit="1" customWidth="1"/>
    <col min="14096" max="14097" width="14.7109375" style="508" customWidth="1"/>
    <col min="14098" max="14098" width="14.42578125" style="508" bestFit="1" customWidth="1"/>
    <col min="14099" max="14101" width="14.85546875" style="508" bestFit="1" customWidth="1"/>
    <col min="14102" max="14102" width="14.140625" style="508" bestFit="1" customWidth="1"/>
    <col min="14103" max="14103" width="14.5703125" style="508" bestFit="1" customWidth="1"/>
    <col min="14104" max="14106" width="14.140625" style="508" bestFit="1" customWidth="1"/>
    <col min="14107" max="14108" width="14.7109375" style="508" customWidth="1"/>
    <col min="14109" max="14109" width="14.42578125" style="508" bestFit="1" customWidth="1"/>
    <col min="14110" max="14112" width="14.85546875" style="508" bestFit="1" customWidth="1"/>
    <col min="14113" max="14113" width="14.140625" style="508" bestFit="1" customWidth="1"/>
    <col min="14114" max="14114" width="14.5703125" style="508" bestFit="1" customWidth="1"/>
    <col min="14115" max="14117" width="14.140625" style="508" bestFit="1" customWidth="1"/>
    <col min="14118" max="14119" width="14.7109375" style="508" customWidth="1"/>
    <col min="14120" max="14120" width="14.42578125" style="508" bestFit="1" customWidth="1"/>
    <col min="14121" max="14121" width="14.140625" style="508" bestFit="1" customWidth="1"/>
    <col min="14122" max="14123" width="14.85546875" style="508" bestFit="1" customWidth="1"/>
    <col min="14124" max="14124" width="14.140625" style="508" bestFit="1" customWidth="1"/>
    <col min="14125" max="14125" width="14.5703125" style="508" bestFit="1" customWidth="1"/>
    <col min="14126" max="14128" width="14.140625" style="508" bestFit="1" customWidth="1"/>
    <col min="14129" max="14336" width="11.42578125" style="508"/>
    <col min="14337" max="14337" width="90.7109375" style="508" customWidth="1"/>
    <col min="14338" max="14338" width="15.140625" style="508" customWidth="1"/>
    <col min="14339" max="14339" width="2.7109375" style="508" customWidth="1"/>
    <col min="14340" max="14342" width="14.7109375" style="508" customWidth="1"/>
    <col min="14343" max="14343" width="14.42578125" style="508" bestFit="1" customWidth="1"/>
    <col min="14344" max="14344" width="14.140625" style="508" bestFit="1" customWidth="1"/>
    <col min="14345" max="14346" width="14.85546875" style="508" bestFit="1" customWidth="1"/>
    <col min="14347" max="14347" width="14.140625" style="508" bestFit="1" customWidth="1"/>
    <col min="14348" max="14348" width="14.5703125" style="508" bestFit="1" customWidth="1"/>
    <col min="14349" max="14351" width="14.140625" style="508" bestFit="1" customWidth="1"/>
    <col min="14352" max="14353" width="14.7109375" style="508" customWidth="1"/>
    <col min="14354" max="14354" width="14.42578125" style="508" bestFit="1" customWidth="1"/>
    <col min="14355" max="14357" width="14.85546875" style="508" bestFit="1" customWidth="1"/>
    <col min="14358" max="14358" width="14.140625" style="508" bestFit="1" customWidth="1"/>
    <col min="14359" max="14359" width="14.5703125" style="508" bestFit="1" customWidth="1"/>
    <col min="14360" max="14362" width="14.140625" style="508" bestFit="1" customWidth="1"/>
    <col min="14363" max="14364" width="14.7109375" style="508" customWidth="1"/>
    <col min="14365" max="14365" width="14.42578125" style="508" bestFit="1" customWidth="1"/>
    <col min="14366" max="14368" width="14.85546875" style="508" bestFit="1" customWidth="1"/>
    <col min="14369" max="14369" width="14.140625" style="508" bestFit="1" customWidth="1"/>
    <col min="14370" max="14370" width="14.5703125" style="508" bestFit="1" customWidth="1"/>
    <col min="14371" max="14373" width="14.140625" style="508" bestFit="1" customWidth="1"/>
    <col min="14374" max="14375" width="14.7109375" style="508" customWidth="1"/>
    <col min="14376" max="14376" width="14.42578125" style="508" bestFit="1" customWidth="1"/>
    <col min="14377" max="14377" width="14.140625" style="508" bestFit="1" customWidth="1"/>
    <col min="14378" max="14379" width="14.85546875" style="508" bestFit="1" customWidth="1"/>
    <col min="14380" max="14380" width="14.140625" style="508" bestFit="1" customWidth="1"/>
    <col min="14381" max="14381" width="14.5703125" style="508" bestFit="1" customWidth="1"/>
    <col min="14382" max="14384" width="14.140625" style="508" bestFit="1" customWidth="1"/>
    <col min="14385" max="14592" width="11.42578125" style="508"/>
    <col min="14593" max="14593" width="90.7109375" style="508" customWidth="1"/>
    <col min="14594" max="14594" width="15.140625" style="508" customWidth="1"/>
    <col min="14595" max="14595" width="2.7109375" style="508" customWidth="1"/>
    <col min="14596" max="14598" width="14.7109375" style="508" customWidth="1"/>
    <col min="14599" max="14599" width="14.42578125" style="508" bestFit="1" customWidth="1"/>
    <col min="14600" max="14600" width="14.140625" style="508" bestFit="1" customWidth="1"/>
    <col min="14601" max="14602" width="14.85546875" style="508" bestFit="1" customWidth="1"/>
    <col min="14603" max="14603" width="14.140625" style="508" bestFit="1" customWidth="1"/>
    <col min="14604" max="14604" width="14.5703125" style="508" bestFit="1" customWidth="1"/>
    <col min="14605" max="14607" width="14.140625" style="508" bestFit="1" customWidth="1"/>
    <col min="14608" max="14609" width="14.7109375" style="508" customWidth="1"/>
    <col min="14610" max="14610" width="14.42578125" style="508" bestFit="1" customWidth="1"/>
    <col min="14611" max="14613" width="14.85546875" style="508" bestFit="1" customWidth="1"/>
    <col min="14614" max="14614" width="14.140625" style="508" bestFit="1" customWidth="1"/>
    <col min="14615" max="14615" width="14.5703125" style="508" bestFit="1" customWidth="1"/>
    <col min="14616" max="14618" width="14.140625" style="508" bestFit="1" customWidth="1"/>
    <col min="14619" max="14620" width="14.7109375" style="508" customWidth="1"/>
    <col min="14621" max="14621" width="14.42578125" style="508" bestFit="1" customWidth="1"/>
    <col min="14622" max="14624" width="14.85546875" style="508" bestFit="1" customWidth="1"/>
    <col min="14625" max="14625" width="14.140625" style="508" bestFit="1" customWidth="1"/>
    <col min="14626" max="14626" width="14.5703125" style="508" bestFit="1" customWidth="1"/>
    <col min="14627" max="14629" width="14.140625" style="508" bestFit="1" customWidth="1"/>
    <col min="14630" max="14631" width="14.7109375" style="508" customWidth="1"/>
    <col min="14632" max="14632" width="14.42578125" style="508" bestFit="1" customWidth="1"/>
    <col min="14633" max="14633" width="14.140625" style="508" bestFit="1" customWidth="1"/>
    <col min="14634" max="14635" width="14.85546875" style="508" bestFit="1" customWidth="1"/>
    <col min="14636" max="14636" width="14.140625" style="508" bestFit="1" customWidth="1"/>
    <col min="14637" max="14637" width="14.5703125" style="508" bestFit="1" customWidth="1"/>
    <col min="14638" max="14640" width="14.140625" style="508" bestFit="1" customWidth="1"/>
    <col min="14641" max="14848" width="11.42578125" style="508"/>
    <col min="14849" max="14849" width="90.7109375" style="508" customWidth="1"/>
    <col min="14850" max="14850" width="15.140625" style="508" customWidth="1"/>
    <col min="14851" max="14851" width="2.7109375" style="508" customWidth="1"/>
    <col min="14852" max="14854" width="14.7109375" style="508" customWidth="1"/>
    <col min="14855" max="14855" width="14.42578125" style="508" bestFit="1" customWidth="1"/>
    <col min="14856" max="14856" width="14.140625" style="508" bestFit="1" customWidth="1"/>
    <col min="14857" max="14858" width="14.85546875" style="508" bestFit="1" customWidth="1"/>
    <col min="14859" max="14859" width="14.140625" style="508" bestFit="1" customWidth="1"/>
    <col min="14860" max="14860" width="14.5703125" style="508" bestFit="1" customWidth="1"/>
    <col min="14861" max="14863" width="14.140625" style="508" bestFit="1" customWidth="1"/>
    <col min="14864" max="14865" width="14.7109375" style="508" customWidth="1"/>
    <col min="14866" max="14866" width="14.42578125" style="508" bestFit="1" customWidth="1"/>
    <col min="14867" max="14869" width="14.85546875" style="508" bestFit="1" customWidth="1"/>
    <col min="14870" max="14870" width="14.140625" style="508" bestFit="1" customWidth="1"/>
    <col min="14871" max="14871" width="14.5703125" style="508" bestFit="1" customWidth="1"/>
    <col min="14872" max="14874" width="14.140625" style="508" bestFit="1" customWidth="1"/>
    <col min="14875" max="14876" width="14.7109375" style="508" customWidth="1"/>
    <col min="14877" max="14877" width="14.42578125" style="508" bestFit="1" customWidth="1"/>
    <col min="14878" max="14880" width="14.85546875" style="508" bestFit="1" customWidth="1"/>
    <col min="14881" max="14881" width="14.140625" style="508" bestFit="1" customWidth="1"/>
    <col min="14882" max="14882" width="14.5703125" style="508" bestFit="1" customWidth="1"/>
    <col min="14883" max="14885" width="14.140625" style="508" bestFit="1" customWidth="1"/>
    <col min="14886" max="14887" width="14.7109375" style="508" customWidth="1"/>
    <col min="14888" max="14888" width="14.42578125" style="508" bestFit="1" customWidth="1"/>
    <col min="14889" max="14889" width="14.140625" style="508" bestFit="1" customWidth="1"/>
    <col min="14890" max="14891" width="14.85546875" style="508" bestFit="1" customWidth="1"/>
    <col min="14892" max="14892" width="14.140625" style="508" bestFit="1" customWidth="1"/>
    <col min="14893" max="14893" width="14.5703125" style="508" bestFit="1" customWidth="1"/>
    <col min="14894" max="14896" width="14.140625" style="508" bestFit="1" customWidth="1"/>
    <col min="14897" max="15104" width="11.42578125" style="508"/>
    <col min="15105" max="15105" width="90.7109375" style="508" customWidth="1"/>
    <col min="15106" max="15106" width="15.140625" style="508" customWidth="1"/>
    <col min="15107" max="15107" width="2.7109375" style="508" customWidth="1"/>
    <col min="15108" max="15110" width="14.7109375" style="508" customWidth="1"/>
    <col min="15111" max="15111" width="14.42578125" style="508" bestFit="1" customWidth="1"/>
    <col min="15112" max="15112" width="14.140625" style="508" bestFit="1" customWidth="1"/>
    <col min="15113" max="15114" width="14.85546875" style="508" bestFit="1" customWidth="1"/>
    <col min="15115" max="15115" width="14.140625" style="508" bestFit="1" customWidth="1"/>
    <col min="15116" max="15116" width="14.5703125" style="508" bestFit="1" customWidth="1"/>
    <col min="15117" max="15119" width="14.140625" style="508" bestFit="1" customWidth="1"/>
    <col min="15120" max="15121" width="14.7109375" style="508" customWidth="1"/>
    <col min="15122" max="15122" width="14.42578125" style="508" bestFit="1" customWidth="1"/>
    <col min="15123" max="15125" width="14.85546875" style="508" bestFit="1" customWidth="1"/>
    <col min="15126" max="15126" width="14.140625" style="508" bestFit="1" customWidth="1"/>
    <col min="15127" max="15127" width="14.5703125" style="508" bestFit="1" customWidth="1"/>
    <col min="15128" max="15130" width="14.140625" style="508" bestFit="1" customWidth="1"/>
    <col min="15131" max="15132" width="14.7109375" style="508" customWidth="1"/>
    <col min="15133" max="15133" width="14.42578125" style="508" bestFit="1" customWidth="1"/>
    <col min="15134" max="15136" width="14.85546875" style="508" bestFit="1" customWidth="1"/>
    <col min="15137" max="15137" width="14.140625" style="508" bestFit="1" customWidth="1"/>
    <col min="15138" max="15138" width="14.5703125" style="508" bestFit="1" customWidth="1"/>
    <col min="15139" max="15141" width="14.140625" style="508" bestFit="1" customWidth="1"/>
    <col min="15142" max="15143" width="14.7109375" style="508" customWidth="1"/>
    <col min="15144" max="15144" width="14.42578125" style="508" bestFit="1" customWidth="1"/>
    <col min="15145" max="15145" width="14.140625" style="508" bestFit="1" customWidth="1"/>
    <col min="15146" max="15147" width="14.85546875" style="508" bestFit="1" customWidth="1"/>
    <col min="15148" max="15148" width="14.140625" style="508" bestFit="1" customWidth="1"/>
    <col min="15149" max="15149" width="14.5703125" style="508" bestFit="1" customWidth="1"/>
    <col min="15150" max="15152" width="14.140625" style="508" bestFit="1" customWidth="1"/>
    <col min="15153" max="15360" width="11.42578125" style="508"/>
    <col min="15361" max="15361" width="90.7109375" style="508" customWidth="1"/>
    <col min="15362" max="15362" width="15.140625" style="508" customWidth="1"/>
    <col min="15363" max="15363" width="2.7109375" style="508" customWidth="1"/>
    <col min="15364" max="15366" width="14.7109375" style="508" customWidth="1"/>
    <col min="15367" max="15367" width="14.42578125" style="508" bestFit="1" customWidth="1"/>
    <col min="15368" max="15368" width="14.140625" style="508" bestFit="1" customWidth="1"/>
    <col min="15369" max="15370" width="14.85546875" style="508" bestFit="1" customWidth="1"/>
    <col min="15371" max="15371" width="14.140625" style="508" bestFit="1" customWidth="1"/>
    <col min="15372" max="15372" width="14.5703125" style="508" bestFit="1" customWidth="1"/>
    <col min="15373" max="15375" width="14.140625" style="508" bestFit="1" customWidth="1"/>
    <col min="15376" max="15377" width="14.7109375" style="508" customWidth="1"/>
    <col min="15378" max="15378" width="14.42578125" style="508" bestFit="1" customWidth="1"/>
    <col min="15379" max="15381" width="14.85546875" style="508" bestFit="1" customWidth="1"/>
    <col min="15382" max="15382" width="14.140625" style="508" bestFit="1" customWidth="1"/>
    <col min="15383" max="15383" width="14.5703125" style="508" bestFit="1" customWidth="1"/>
    <col min="15384" max="15386" width="14.140625" style="508" bestFit="1" customWidth="1"/>
    <col min="15387" max="15388" width="14.7109375" style="508" customWidth="1"/>
    <col min="15389" max="15389" width="14.42578125" style="508" bestFit="1" customWidth="1"/>
    <col min="15390" max="15392" width="14.85546875" style="508" bestFit="1" customWidth="1"/>
    <col min="15393" max="15393" width="14.140625" style="508" bestFit="1" customWidth="1"/>
    <col min="15394" max="15394" width="14.5703125" style="508" bestFit="1" customWidth="1"/>
    <col min="15395" max="15397" width="14.140625" style="508" bestFit="1" customWidth="1"/>
    <col min="15398" max="15399" width="14.7109375" style="508" customWidth="1"/>
    <col min="15400" max="15400" width="14.42578125" style="508" bestFit="1" customWidth="1"/>
    <col min="15401" max="15401" width="14.140625" style="508" bestFit="1" customWidth="1"/>
    <col min="15402" max="15403" width="14.85546875" style="508" bestFit="1" customWidth="1"/>
    <col min="15404" max="15404" width="14.140625" style="508" bestFit="1" customWidth="1"/>
    <col min="15405" max="15405" width="14.5703125" style="508" bestFit="1" customWidth="1"/>
    <col min="15406" max="15408" width="14.140625" style="508" bestFit="1" customWidth="1"/>
    <col min="15409" max="15616" width="11.42578125" style="508"/>
    <col min="15617" max="15617" width="90.7109375" style="508" customWidth="1"/>
    <col min="15618" max="15618" width="15.140625" style="508" customWidth="1"/>
    <col min="15619" max="15619" width="2.7109375" style="508" customWidth="1"/>
    <col min="15620" max="15622" width="14.7109375" style="508" customWidth="1"/>
    <col min="15623" max="15623" width="14.42578125" style="508" bestFit="1" customWidth="1"/>
    <col min="15624" max="15624" width="14.140625" style="508" bestFit="1" customWidth="1"/>
    <col min="15625" max="15626" width="14.85546875" style="508" bestFit="1" customWidth="1"/>
    <col min="15627" max="15627" width="14.140625" style="508" bestFit="1" customWidth="1"/>
    <col min="15628" max="15628" width="14.5703125" style="508" bestFit="1" customWidth="1"/>
    <col min="15629" max="15631" width="14.140625" style="508" bestFit="1" customWidth="1"/>
    <col min="15632" max="15633" width="14.7109375" style="508" customWidth="1"/>
    <col min="15634" max="15634" width="14.42578125" style="508" bestFit="1" customWidth="1"/>
    <col min="15635" max="15637" width="14.85546875" style="508" bestFit="1" customWidth="1"/>
    <col min="15638" max="15638" width="14.140625" style="508" bestFit="1" customWidth="1"/>
    <col min="15639" max="15639" width="14.5703125" style="508" bestFit="1" customWidth="1"/>
    <col min="15640" max="15642" width="14.140625" style="508" bestFit="1" customWidth="1"/>
    <col min="15643" max="15644" width="14.7109375" style="508" customWidth="1"/>
    <col min="15645" max="15645" width="14.42578125" style="508" bestFit="1" customWidth="1"/>
    <col min="15646" max="15648" width="14.85546875" style="508" bestFit="1" customWidth="1"/>
    <col min="15649" max="15649" width="14.140625" style="508" bestFit="1" customWidth="1"/>
    <col min="15650" max="15650" width="14.5703125" style="508" bestFit="1" customWidth="1"/>
    <col min="15651" max="15653" width="14.140625" style="508" bestFit="1" customWidth="1"/>
    <col min="15654" max="15655" width="14.7109375" style="508" customWidth="1"/>
    <col min="15656" max="15656" width="14.42578125" style="508" bestFit="1" customWidth="1"/>
    <col min="15657" max="15657" width="14.140625" style="508" bestFit="1" customWidth="1"/>
    <col min="15658" max="15659" width="14.85546875" style="508" bestFit="1" customWidth="1"/>
    <col min="15660" max="15660" width="14.140625" style="508" bestFit="1" customWidth="1"/>
    <col min="15661" max="15661" width="14.5703125" style="508" bestFit="1" customWidth="1"/>
    <col min="15662" max="15664" width="14.140625" style="508" bestFit="1" customWidth="1"/>
    <col min="15665" max="15872" width="11.42578125" style="508"/>
    <col min="15873" max="15873" width="90.7109375" style="508" customWidth="1"/>
    <col min="15874" max="15874" width="15.140625" style="508" customWidth="1"/>
    <col min="15875" max="15875" width="2.7109375" style="508" customWidth="1"/>
    <col min="15876" max="15878" width="14.7109375" style="508" customWidth="1"/>
    <col min="15879" max="15879" width="14.42578125" style="508" bestFit="1" customWidth="1"/>
    <col min="15880" max="15880" width="14.140625" style="508" bestFit="1" customWidth="1"/>
    <col min="15881" max="15882" width="14.85546875" style="508" bestFit="1" customWidth="1"/>
    <col min="15883" max="15883" width="14.140625" style="508" bestFit="1" customWidth="1"/>
    <col min="15884" max="15884" width="14.5703125" style="508" bestFit="1" customWidth="1"/>
    <col min="15885" max="15887" width="14.140625" style="508" bestFit="1" customWidth="1"/>
    <col min="15888" max="15889" width="14.7109375" style="508" customWidth="1"/>
    <col min="15890" max="15890" width="14.42578125" style="508" bestFit="1" customWidth="1"/>
    <col min="15891" max="15893" width="14.85546875" style="508" bestFit="1" customWidth="1"/>
    <col min="15894" max="15894" width="14.140625" style="508" bestFit="1" customWidth="1"/>
    <col min="15895" max="15895" width="14.5703125" style="508" bestFit="1" customWidth="1"/>
    <col min="15896" max="15898" width="14.140625" style="508" bestFit="1" customWidth="1"/>
    <col min="15899" max="15900" width="14.7109375" style="508" customWidth="1"/>
    <col min="15901" max="15901" width="14.42578125" style="508" bestFit="1" customWidth="1"/>
    <col min="15902" max="15904" width="14.85546875" style="508" bestFit="1" customWidth="1"/>
    <col min="15905" max="15905" width="14.140625" style="508" bestFit="1" customWidth="1"/>
    <col min="15906" max="15906" width="14.5703125" style="508" bestFit="1" customWidth="1"/>
    <col min="15907" max="15909" width="14.140625" style="508" bestFit="1" customWidth="1"/>
    <col min="15910" max="15911" width="14.7109375" style="508" customWidth="1"/>
    <col min="15912" max="15912" width="14.42578125" style="508" bestFit="1" customWidth="1"/>
    <col min="15913" max="15913" width="14.140625" style="508" bestFit="1" customWidth="1"/>
    <col min="15914" max="15915" width="14.85546875" style="508" bestFit="1" customWidth="1"/>
    <col min="15916" max="15916" width="14.140625" style="508" bestFit="1" customWidth="1"/>
    <col min="15917" max="15917" width="14.5703125" style="508" bestFit="1" customWidth="1"/>
    <col min="15918" max="15920" width="14.140625" style="508" bestFit="1" customWidth="1"/>
    <col min="15921" max="16128" width="11.42578125" style="508"/>
    <col min="16129" max="16129" width="90.7109375" style="508" customWidth="1"/>
    <col min="16130" max="16130" width="15.140625" style="508" customWidth="1"/>
    <col min="16131" max="16131" width="2.7109375" style="508" customWidth="1"/>
    <col min="16132" max="16134" width="14.7109375" style="508" customWidth="1"/>
    <col min="16135" max="16135" width="14.42578125" style="508" bestFit="1" customWidth="1"/>
    <col min="16136" max="16136" width="14.140625" style="508" bestFit="1" customWidth="1"/>
    <col min="16137" max="16138" width="14.85546875" style="508" bestFit="1" customWidth="1"/>
    <col min="16139" max="16139" width="14.140625" style="508" bestFit="1" customWidth="1"/>
    <col min="16140" max="16140" width="14.5703125" style="508" bestFit="1" customWidth="1"/>
    <col min="16141" max="16143" width="14.140625" style="508" bestFit="1" customWidth="1"/>
    <col min="16144" max="16145" width="14.7109375" style="508" customWidth="1"/>
    <col min="16146" max="16146" width="14.42578125" style="508" bestFit="1" customWidth="1"/>
    <col min="16147" max="16149" width="14.85546875" style="508" bestFit="1" customWidth="1"/>
    <col min="16150" max="16150" width="14.140625" style="508" bestFit="1" customWidth="1"/>
    <col min="16151" max="16151" width="14.5703125" style="508" bestFit="1" customWidth="1"/>
    <col min="16152" max="16154" width="14.140625" style="508" bestFit="1" customWidth="1"/>
    <col min="16155" max="16156" width="14.7109375" style="508" customWidth="1"/>
    <col min="16157" max="16157" width="14.42578125" style="508" bestFit="1" customWidth="1"/>
    <col min="16158" max="16160" width="14.85546875" style="508" bestFit="1" customWidth="1"/>
    <col min="16161" max="16161" width="14.140625" style="508" bestFit="1" customWidth="1"/>
    <col min="16162" max="16162" width="14.5703125" style="508" bestFit="1" customWidth="1"/>
    <col min="16163" max="16165" width="14.140625" style="508" bestFit="1" customWidth="1"/>
    <col min="16166" max="16167" width="14.7109375" style="508" customWidth="1"/>
    <col min="16168" max="16168" width="14.42578125" style="508" bestFit="1" customWidth="1"/>
    <col min="16169" max="16169" width="14.140625" style="508" bestFit="1" customWidth="1"/>
    <col min="16170" max="16171" width="14.85546875" style="508" bestFit="1" customWidth="1"/>
    <col min="16172" max="16172" width="14.140625" style="508" bestFit="1" customWidth="1"/>
    <col min="16173" max="16173" width="14.5703125" style="508" bestFit="1" customWidth="1"/>
    <col min="16174" max="16176" width="14.140625" style="508" bestFit="1" customWidth="1"/>
    <col min="16177" max="16384" width="11.42578125" style="508"/>
  </cols>
  <sheetData>
    <row r="1" spans="1:48" ht="22.5">
      <c r="A1" s="505" t="s">
        <v>386</v>
      </c>
      <c r="B1" s="506"/>
      <c r="C1" s="507"/>
    </row>
    <row r="2" spans="1:48" ht="15.75">
      <c r="A2" s="509" t="str">
        <f>CONCATENATE("Vigente a partir del ",TEXT(Fecha,"dd/mmm/yyyy"))</f>
        <v>Vigente a partir del 04/Abr/2023</v>
      </c>
      <c r="B2" s="510"/>
      <c r="C2" s="510"/>
    </row>
    <row r="3" spans="1:48" ht="18">
      <c r="A3" s="511" t="s">
        <v>50</v>
      </c>
      <c r="B3" s="512">
        <v>45020</v>
      </c>
      <c r="C3" s="513"/>
      <c r="D3" s="514">
        <v>43709</v>
      </c>
      <c r="E3" s="514">
        <v>43712</v>
      </c>
      <c r="F3" s="514">
        <v>43742</v>
      </c>
      <c r="G3" s="514">
        <v>43773</v>
      </c>
      <c r="H3" s="514">
        <v>44016</v>
      </c>
      <c r="I3" s="514">
        <v>44139</v>
      </c>
      <c r="J3" s="514">
        <v>44231</v>
      </c>
      <c r="K3" s="514">
        <v>44290</v>
      </c>
      <c r="L3" s="514">
        <v>44351</v>
      </c>
      <c r="M3" s="514">
        <v>44381</v>
      </c>
      <c r="N3" s="514">
        <v>44412</v>
      </c>
      <c r="O3" s="514">
        <v>44443</v>
      </c>
      <c r="P3" s="514">
        <v>44473</v>
      </c>
      <c r="Q3" s="514">
        <v>44534</v>
      </c>
      <c r="R3" s="514">
        <v>44596</v>
      </c>
      <c r="S3" s="514">
        <v>44655</v>
      </c>
      <c r="T3" s="514">
        <v>44685</v>
      </c>
      <c r="U3" s="514">
        <v>44716</v>
      </c>
      <c r="V3" s="514">
        <v>44746</v>
      </c>
      <c r="W3" s="514">
        <v>44777</v>
      </c>
      <c r="X3" s="514">
        <v>44838</v>
      </c>
      <c r="Y3" s="514">
        <v>44869</v>
      </c>
      <c r="Z3" s="514">
        <v>44899</v>
      </c>
      <c r="AA3" s="514">
        <v>45020</v>
      </c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</row>
    <row r="4" spans="1:48" ht="18">
      <c r="A4" s="515" t="s">
        <v>410</v>
      </c>
      <c r="B4" s="516"/>
      <c r="C4" s="517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</row>
    <row r="5" spans="1:48" ht="18">
      <c r="A5" s="518" t="s">
        <v>387</v>
      </c>
      <c r="B5" s="519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</row>
    <row r="6" spans="1:48" ht="18">
      <c r="A6" s="520" t="s">
        <v>388</v>
      </c>
      <c r="B6" s="519"/>
      <c r="C6" s="517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</row>
    <row r="7" spans="1:48" ht="18">
      <c r="A7" s="521" t="s">
        <v>389</v>
      </c>
      <c r="B7" s="522">
        <f>HLOOKUP(Fecha,$D$3:$AE$20,5,FALSE)</f>
        <v>1.1749000000000001</v>
      </c>
      <c r="C7" s="517"/>
      <c r="D7" s="523">
        <v>1</v>
      </c>
      <c r="E7" s="523">
        <v>0.99870000000000003</v>
      </c>
      <c r="F7" s="523">
        <v>0.99519999999999997</v>
      </c>
      <c r="G7" s="1009">
        <v>0.98760000000000003</v>
      </c>
      <c r="H7" s="523">
        <v>1.0195000000000001</v>
      </c>
      <c r="I7" s="523">
        <v>1.0388999999999999</v>
      </c>
      <c r="J7" s="523">
        <v>1.0535000000000001</v>
      </c>
      <c r="K7" s="523">
        <v>1.089</v>
      </c>
      <c r="L7" s="523">
        <v>1.113</v>
      </c>
      <c r="M7" s="523">
        <v>1.1313</v>
      </c>
      <c r="N7" s="523">
        <v>1.1768000000000001</v>
      </c>
      <c r="O7" s="523">
        <v>1.1947000000000001</v>
      </c>
      <c r="P7" s="523">
        <v>1.2123999999999999</v>
      </c>
      <c r="Q7" s="523">
        <v>1.2084999999999999</v>
      </c>
      <c r="R7" s="523">
        <v>1.1667000000000001</v>
      </c>
      <c r="S7" s="523">
        <v>1.1480999999999999</v>
      </c>
      <c r="T7" s="523">
        <v>1.1845000000000001</v>
      </c>
      <c r="U7" s="523">
        <v>1.1640999999999999</v>
      </c>
      <c r="V7" s="523">
        <v>1.1922999999999999</v>
      </c>
      <c r="W7" s="523">
        <v>1.2199</v>
      </c>
      <c r="X7" s="1011">
        <v>1.2299</v>
      </c>
      <c r="Y7" s="523">
        <v>1.2333000000000001</v>
      </c>
      <c r="Z7" s="523">
        <v>1.2008000000000001</v>
      </c>
      <c r="AA7" s="523">
        <v>1.1749000000000001</v>
      </c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</row>
    <row r="8" spans="1:48" ht="18">
      <c r="A8" s="521" t="s">
        <v>390</v>
      </c>
      <c r="B8" s="522">
        <f>HLOOKUP(Fecha,$D$3:$AE$20,6,FALSE)</f>
        <v>1.2152000000000001</v>
      </c>
      <c r="C8" s="517"/>
      <c r="D8" s="523">
        <v>1</v>
      </c>
      <c r="E8" s="523">
        <v>0.99050000000000005</v>
      </c>
      <c r="F8" s="523">
        <v>0.98629999999999995</v>
      </c>
      <c r="G8" s="1009">
        <v>0.97770000000000001</v>
      </c>
      <c r="H8" s="523">
        <v>1.004</v>
      </c>
      <c r="I8" s="523">
        <v>1.0267999999999999</v>
      </c>
      <c r="J8" s="523">
        <v>1.0471999999999999</v>
      </c>
      <c r="K8" s="523">
        <v>1.091</v>
      </c>
      <c r="L8" s="523">
        <v>1.1299999999999999</v>
      </c>
      <c r="M8" s="523">
        <v>1.1572</v>
      </c>
      <c r="N8" s="523">
        <v>1.2130000000000001</v>
      </c>
      <c r="O8" s="523">
        <v>1.2369000000000001</v>
      </c>
      <c r="P8" s="523">
        <v>1.2609999999999999</v>
      </c>
      <c r="Q8" s="523">
        <v>1.266</v>
      </c>
      <c r="R8" s="523">
        <v>1.2263999999999999</v>
      </c>
      <c r="S8" s="523">
        <v>1.2084999999999999</v>
      </c>
      <c r="T8" s="523">
        <v>1.2513000000000001</v>
      </c>
      <c r="U8" s="523">
        <v>1.2275</v>
      </c>
      <c r="V8" s="523">
        <v>1.2585</v>
      </c>
      <c r="W8" s="523">
        <v>1.2871999999999999</v>
      </c>
      <c r="X8" s="1011">
        <v>1.2931999999999999</v>
      </c>
      <c r="Y8" s="523">
        <v>1.2931999999999999</v>
      </c>
      <c r="Z8" s="523">
        <v>1.2523</v>
      </c>
      <c r="AA8" s="523">
        <v>1.2152000000000001</v>
      </c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</row>
    <row r="9" spans="1:48" ht="18">
      <c r="A9" s="521" t="s">
        <v>391</v>
      </c>
      <c r="B9" s="522">
        <f>HLOOKUP(Fecha,$D$3:$AE$20,7,FALSE)</f>
        <v>1.1358999999999999</v>
      </c>
      <c r="C9" s="517"/>
      <c r="D9" s="523">
        <v>1</v>
      </c>
      <c r="E9" s="523">
        <v>1.0048999999999999</v>
      </c>
      <c r="F9" s="523">
        <v>1.0014000000000001</v>
      </c>
      <c r="G9" s="1009">
        <v>0.99280000000000002</v>
      </c>
      <c r="H9" s="523">
        <v>1.0384</v>
      </c>
      <c r="I9" s="523">
        <v>1.0587</v>
      </c>
      <c r="J9" s="523">
        <v>1.0689</v>
      </c>
      <c r="K9" s="523">
        <v>1.1021000000000001</v>
      </c>
      <c r="L9" s="523">
        <v>1.121</v>
      </c>
      <c r="M9" s="523">
        <v>1.1337999999999999</v>
      </c>
      <c r="N9" s="523">
        <v>1.1802999999999999</v>
      </c>
      <c r="O9" s="523">
        <v>1.1940999999999999</v>
      </c>
      <c r="P9" s="523">
        <v>1.2085999999999999</v>
      </c>
      <c r="Q9" s="523">
        <v>1.1939</v>
      </c>
      <c r="R9" s="523">
        <v>1.1400999999999999</v>
      </c>
      <c r="S9" s="523">
        <v>1.1088</v>
      </c>
      <c r="T9" s="523">
        <v>1.1451</v>
      </c>
      <c r="U9" s="523">
        <v>1.1163000000000001</v>
      </c>
      <c r="V9" s="523">
        <v>1.1473</v>
      </c>
      <c r="W9" s="523">
        <v>1.1747000000000001</v>
      </c>
      <c r="X9" s="1011">
        <v>1.1890000000000001</v>
      </c>
      <c r="Y9" s="523">
        <v>1.1929000000000001</v>
      </c>
      <c r="Z9" s="523">
        <v>1.1586000000000001</v>
      </c>
      <c r="AA9" s="523">
        <v>1.1358999999999999</v>
      </c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</row>
    <row r="10" spans="1:48" ht="18">
      <c r="A10" s="521" t="s">
        <v>392</v>
      </c>
      <c r="B10" s="522">
        <f>HLOOKUP(Fecha,$D$3:$AE$20,8,FALSE)</f>
        <v>1.2572000000000001</v>
      </c>
      <c r="C10" s="517"/>
      <c r="D10" s="523">
        <v>1</v>
      </c>
      <c r="E10" s="523">
        <v>0.98899999999999999</v>
      </c>
      <c r="F10" s="523">
        <v>0.98570000000000002</v>
      </c>
      <c r="G10" s="1009">
        <v>0.97989999999999999</v>
      </c>
      <c r="H10" s="523">
        <v>0.99099999999999999</v>
      </c>
      <c r="I10" s="523">
        <v>1.0144</v>
      </c>
      <c r="J10" s="523">
        <v>1.0405</v>
      </c>
      <c r="K10" s="523">
        <v>1.0867</v>
      </c>
      <c r="L10" s="523">
        <v>1.1296999999999999</v>
      </c>
      <c r="M10" s="523">
        <v>1.1617</v>
      </c>
      <c r="N10" s="523">
        <v>1.2134</v>
      </c>
      <c r="O10" s="523">
        <v>1.2410000000000001</v>
      </c>
      <c r="P10" s="523">
        <v>1.2661</v>
      </c>
      <c r="Q10" s="523">
        <v>1.2803</v>
      </c>
      <c r="R10" s="523">
        <v>1.2549999999999999</v>
      </c>
      <c r="S10" s="523">
        <v>1.2501</v>
      </c>
      <c r="T10" s="523">
        <v>1.2875000000000001</v>
      </c>
      <c r="U10" s="523">
        <v>1.2744</v>
      </c>
      <c r="V10" s="523">
        <v>1.2977000000000001</v>
      </c>
      <c r="W10" s="523">
        <v>1.3250999999999999</v>
      </c>
      <c r="X10" s="1011">
        <v>1.3246</v>
      </c>
      <c r="Y10" s="523">
        <v>1.3253999999999999</v>
      </c>
      <c r="Z10" s="523">
        <v>1.2918000000000001</v>
      </c>
      <c r="AA10" s="523">
        <v>1.2572000000000001</v>
      </c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</row>
    <row r="11" spans="1:48" ht="18">
      <c r="A11" s="521" t="s">
        <v>393</v>
      </c>
      <c r="B11" s="522">
        <f>HLOOKUP(Fecha,$D$3:$AE$20,9,FALSE)</f>
        <v>1.2416</v>
      </c>
      <c r="C11" s="517"/>
      <c r="D11" s="523">
        <v>1</v>
      </c>
      <c r="E11" s="523">
        <v>0.99960000000000004</v>
      </c>
      <c r="F11" s="523">
        <v>0.99950000000000006</v>
      </c>
      <c r="G11" s="1009">
        <v>1.0006999999999999</v>
      </c>
      <c r="H11" s="523">
        <v>0.99180000000000001</v>
      </c>
      <c r="I11" s="523">
        <v>1.0042</v>
      </c>
      <c r="J11" s="523">
        <v>1.0251999999999999</v>
      </c>
      <c r="K11" s="523">
        <v>1.0528</v>
      </c>
      <c r="L11" s="523">
        <v>1.0642</v>
      </c>
      <c r="M11" s="523">
        <v>1.0835999999999999</v>
      </c>
      <c r="N11" s="523">
        <v>1.1000000000000001</v>
      </c>
      <c r="O11" s="523">
        <v>1.1203000000000001</v>
      </c>
      <c r="P11" s="523">
        <v>1.1334</v>
      </c>
      <c r="Q11" s="523">
        <v>1.1479999999999999</v>
      </c>
      <c r="R11" s="523">
        <v>1.1491</v>
      </c>
      <c r="S11" s="523">
        <v>1.1749000000000001</v>
      </c>
      <c r="T11" s="523">
        <v>1.1900999999999999</v>
      </c>
      <c r="U11" s="523">
        <v>1.2101999999999999</v>
      </c>
      <c r="V11" s="523">
        <v>1.2148000000000001</v>
      </c>
      <c r="W11" s="523">
        <v>1.2385999999999999</v>
      </c>
      <c r="X11" s="1011">
        <v>1.2374000000000001</v>
      </c>
      <c r="Y11" s="523">
        <v>1.2475000000000001</v>
      </c>
      <c r="Z11" s="523">
        <v>1.2468999999999999</v>
      </c>
      <c r="AA11" s="523">
        <v>1.2416</v>
      </c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</row>
    <row r="12" spans="1:48" ht="18">
      <c r="A12" s="520" t="s">
        <v>394</v>
      </c>
      <c r="B12" s="522"/>
      <c r="C12" s="517"/>
      <c r="D12" s="523"/>
      <c r="E12" s="523"/>
      <c r="F12" s="523"/>
      <c r="G12" s="523"/>
      <c r="H12" s="523"/>
      <c r="I12" s="523"/>
      <c r="J12" s="523"/>
      <c r="K12" s="523"/>
      <c r="L12" s="523"/>
      <c r="M12" s="523" t="s">
        <v>395</v>
      </c>
      <c r="N12" s="523" t="s">
        <v>395</v>
      </c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 t="s">
        <v>395</v>
      </c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</row>
    <row r="13" spans="1:48" ht="18">
      <c r="A13" s="521" t="s">
        <v>389</v>
      </c>
      <c r="B13" s="522">
        <f>HLOOKUP(Fecha,$D$3:$AE$20,11,FALSE)</f>
        <v>1.1749000000000001</v>
      </c>
      <c r="C13" s="517"/>
      <c r="D13" s="523">
        <v>1</v>
      </c>
      <c r="E13" s="523">
        <v>0.99870000000000003</v>
      </c>
      <c r="F13" s="523">
        <v>0.99519999999999997</v>
      </c>
      <c r="G13" s="523">
        <v>0.98760000000000003</v>
      </c>
      <c r="H13" s="523">
        <v>1.0195000000000001</v>
      </c>
      <c r="I13" s="523">
        <v>1.0388999999999999</v>
      </c>
      <c r="J13" s="523">
        <v>1.0535000000000001</v>
      </c>
      <c r="K13" s="523">
        <v>1.089</v>
      </c>
      <c r="L13" s="523">
        <v>1.113</v>
      </c>
      <c r="M13" s="523">
        <v>1.1313</v>
      </c>
      <c r="N13" s="523">
        <v>1.1768000000000001</v>
      </c>
      <c r="O13" s="523">
        <v>1.1947000000000001</v>
      </c>
      <c r="P13" s="523">
        <v>1.2123999999999999</v>
      </c>
      <c r="Q13" s="523">
        <v>1.2084999999999999</v>
      </c>
      <c r="R13" s="523">
        <v>1.1667000000000001</v>
      </c>
      <c r="S13" s="523">
        <v>1.1480999999999999</v>
      </c>
      <c r="T13" s="523">
        <v>1.1845000000000001</v>
      </c>
      <c r="U13" s="523">
        <v>1.1640999999999999</v>
      </c>
      <c r="V13" s="523">
        <v>1.1922999999999999</v>
      </c>
      <c r="W13" s="523">
        <v>1.2199</v>
      </c>
      <c r="X13" s="523">
        <v>1.2299</v>
      </c>
      <c r="Y13" s="523">
        <v>1.2333000000000001</v>
      </c>
      <c r="Z13" s="523">
        <v>1.2008000000000001</v>
      </c>
      <c r="AA13" s="523">
        <v>1.1749000000000001</v>
      </c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</row>
    <row r="14" spans="1:48" ht="18">
      <c r="A14" s="520" t="s">
        <v>396</v>
      </c>
      <c r="B14" s="522"/>
      <c r="C14" s="517"/>
      <c r="D14" s="523"/>
      <c r="E14" s="523"/>
      <c r="F14" s="523"/>
      <c r="G14" s="523" t="s">
        <v>395</v>
      </c>
      <c r="H14" s="523" t="s">
        <v>395</v>
      </c>
      <c r="I14" s="523"/>
      <c r="J14" s="523"/>
      <c r="K14" s="523" t="s">
        <v>395</v>
      </c>
      <c r="L14" s="523"/>
      <c r="M14" s="523" t="s">
        <v>395</v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 t="s">
        <v>395</v>
      </c>
      <c r="Z14" s="523" t="s">
        <v>395</v>
      </c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</row>
    <row r="15" spans="1:48" ht="18">
      <c r="A15" s="521" t="s">
        <v>389</v>
      </c>
      <c r="B15" s="522">
        <f>HLOOKUP(Fecha,$D$3:$AE$20,13,FALSE)</f>
        <v>1.3153999999999999</v>
      </c>
      <c r="C15" s="517"/>
      <c r="D15" s="523">
        <v>1</v>
      </c>
      <c r="E15" s="523">
        <v>0.95009999999999994</v>
      </c>
      <c r="F15" s="523">
        <v>0.94279999999999997</v>
      </c>
      <c r="G15" s="523">
        <v>0.93159999999999998</v>
      </c>
      <c r="H15" s="523">
        <v>0.91469999999999996</v>
      </c>
      <c r="I15" s="523">
        <v>0.92179999999999995</v>
      </c>
      <c r="J15" s="523">
        <v>0.94650000000000001</v>
      </c>
      <c r="K15" s="523">
        <v>0.99009999999999998</v>
      </c>
      <c r="L15" s="523">
        <v>1.0365</v>
      </c>
      <c r="M15" s="523">
        <v>1.0786</v>
      </c>
      <c r="N15" s="523">
        <v>1.1332</v>
      </c>
      <c r="O15" s="523">
        <v>1.1694</v>
      </c>
      <c r="P15" s="523">
        <v>1.2090000000000001</v>
      </c>
      <c r="Q15" s="523">
        <v>1.2566999999999999</v>
      </c>
      <c r="R15" s="523">
        <v>1.2537</v>
      </c>
      <c r="S15" s="523">
        <v>1.2873000000000001</v>
      </c>
      <c r="T15" s="523">
        <v>1.3501000000000001</v>
      </c>
      <c r="U15" s="523">
        <v>1.3545</v>
      </c>
      <c r="V15" s="523">
        <v>1.3939999999999999</v>
      </c>
      <c r="W15" s="523">
        <v>1.4297</v>
      </c>
      <c r="X15" s="523">
        <v>1.4343999999999999</v>
      </c>
      <c r="Y15" s="523">
        <v>1.4287000000000001</v>
      </c>
      <c r="Z15" s="523">
        <v>1.3794999999999999</v>
      </c>
      <c r="AA15" s="523">
        <v>1.3153999999999999</v>
      </c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</row>
    <row r="16" spans="1:48" ht="18">
      <c r="A16" s="518" t="s">
        <v>397</v>
      </c>
      <c r="B16" s="522"/>
      <c r="C16" s="517"/>
      <c r="D16" s="523"/>
      <c r="E16" s="523"/>
      <c r="F16" s="523"/>
      <c r="G16" s="523" t="s">
        <v>395</v>
      </c>
      <c r="H16" s="523" t="s">
        <v>395</v>
      </c>
      <c r="I16" s="523"/>
      <c r="J16" s="523"/>
      <c r="K16" s="523" t="s">
        <v>395</v>
      </c>
      <c r="L16" s="523"/>
      <c r="M16" s="523" t="s">
        <v>395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 t="s">
        <v>395</v>
      </c>
      <c r="Z16" s="523" t="s">
        <v>395</v>
      </c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</row>
    <row r="17" spans="1:48" ht="18">
      <c r="A17" s="521" t="s">
        <v>389</v>
      </c>
      <c r="B17" s="522">
        <f>HLOOKUP(Fecha,$D$3:$AE$20,15,FALSE)</f>
        <v>1.2287999999999999</v>
      </c>
      <c r="C17" s="517"/>
      <c r="D17" s="523">
        <v>1</v>
      </c>
      <c r="E17" s="523">
        <v>1.0003</v>
      </c>
      <c r="F17" s="523">
        <v>0.99970000000000003</v>
      </c>
      <c r="G17" s="523">
        <v>0.99980000000000002</v>
      </c>
      <c r="H17" s="523">
        <v>0.99739999999999995</v>
      </c>
      <c r="I17" s="523">
        <v>1.0106999999999999</v>
      </c>
      <c r="J17" s="523">
        <v>1.0305</v>
      </c>
      <c r="K17" s="523">
        <v>1.0588</v>
      </c>
      <c r="L17" s="523">
        <v>1.071</v>
      </c>
      <c r="M17" s="523">
        <v>1.0896999999999999</v>
      </c>
      <c r="N17" s="523">
        <v>1.1095999999999999</v>
      </c>
      <c r="O17" s="523">
        <v>1.1292</v>
      </c>
      <c r="P17" s="523">
        <v>1.1424000000000001</v>
      </c>
      <c r="Q17" s="523">
        <v>1.1535</v>
      </c>
      <c r="R17" s="523">
        <v>1.1480999999999999</v>
      </c>
      <c r="S17" s="523">
        <v>1.1669</v>
      </c>
      <c r="T17" s="523">
        <v>1.1847000000000001</v>
      </c>
      <c r="U17" s="523">
        <v>1.1989000000000001</v>
      </c>
      <c r="V17" s="523">
        <v>1.2067000000000001</v>
      </c>
      <c r="W17" s="523">
        <v>1.2309000000000001</v>
      </c>
      <c r="X17" s="523">
        <v>1.2315</v>
      </c>
      <c r="Y17" s="523">
        <v>1.2408999999999999</v>
      </c>
      <c r="Z17" s="523">
        <v>1.2363</v>
      </c>
      <c r="AA17" s="523">
        <v>1.2287999999999999</v>
      </c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</row>
    <row r="18" spans="1:48" ht="18">
      <c r="A18" s="524" t="s">
        <v>398</v>
      </c>
      <c r="B18" s="525">
        <f>HLOOKUP(Fecha,$D$3:$AE$20,16,FALSE)</f>
        <v>1.2276</v>
      </c>
      <c r="C18" s="517"/>
      <c r="D18" s="526">
        <v>1</v>
      </c>
      <c r="E18" s="526">
        <v>1.0003</v>
      </c>
      <c r="F18" s="526">
        <v>0.99980000000000002</v>
      </c>
      <c r="G18" s="526">
        <v>0.99970000000000003</v>
      </c>
      <c r="H18" s="526">
        <v>0.998</v>
      </c>
      <c r="I18" s="526">
        <v>1.0114000000000001</v>
      </c>
      <c r="J18" s="526">
        <v>1.0309999999999999</v>
      </c>
      <c r="K18" s="526">
        <v>1.0593999999999999</v>
      </c>
      <c r="L18" s="526">
        <v>1.0717000000000001</v>
      </c>
      <c r="M18" s="526">
        <v>1.0903</v>
      </c>
      <c r="N18" s="526">
        <v>1.1106</v>
      </c>
      <c r="O18" s="526">
        <v>1.1301000000000001</v>
      </c>
      <c r="P18" s="526">
        <v>1.1433</v>
      </c>
      <c r="Q18" s="526">
        <v>1.1539999999999999</v>
      </c>
      <c r="R18" s="526">
        <v>1.1478999999999999</v>
      </c>
      <c r="S18" s="526">
        <v>1.1660999999999999</v>
      </c>
      <c r="T18" s="526">
        <v>1.1841999999999999</v>
      </c>
      <c r="U18" s="526">
        <v>1.1978</v>
      </c>
      <c r="V18" s="526">
        <v>1.2059</v>
      </c>
      <c r="W18" s="526">
        <v>1.2301</v>
      </c>
      <c r="X18" s="526">
        <v>1.2310000000000001</v>
      </c>
      <c r="Y18" s="526">
        <v>1.2403</v>
      </c>
      <c r="Z18" s="526">
        <v>1.2352000000000001</v>
      </c>
      <c r="AA18" s="526">
        <v>1.2276</v>
      </c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</row>
    <row r="19" spans="1:48" ht="18">
      <c r="A19" s="518" t="s">
        <v>411</v>
      </c>
      <c r="B19" s="527"/>
      <c r="C19" s="517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48" ht="18">
      <c r="A20" s="524" t="s">
        <v>399</v>
      </c>
      <c r="B20" s="525">
        <f>HLOOKUP(Fecha,$D$3:$AE$20,18,FALSE)</f>
        <v>1.2416</v>
      </c>
      <c r="C20" s="517"/>
      <c r="D20" s="526">
        <v>1</v>
      </c>
      <c r="E20" s="526">
        <v>0.99960000000000004</v>
      </c>
      <c r="F20" s="526">
        <v>0.99950000000000006</v>
      </c>
      <c r="G20" s="526">
        <v>1.0006999999999999</v>
      </c>
      <c r="H20" s="526">
        <v>0.99180000000000001</v>
      </c>
      <c r="I20" s="526">
        <v>1.0042</v>
      </c>
      <c r="J20" s="1010">
        <v>1.0251999999999999</v>
      </c>
      <c r="K20" s="526">
        <v>1.0528</v>
      </c>
      <c r="L20" s="526">
        <v>1.0642</v>
      </c>
      <c r="M20" s="526">
        <v>1.0835999999999999</v>
      </c>
      <c r="N20" s="526">
        <v>1.1000000000000001</v>
      </c>
      <c r="O20" s="526">
        <v>1.1203000000000001</v>
      </c>
      <c r="P20" s="526">
        <v>1.1334</v>
      </c>
      <c r="Q20" s="526">
        <v>1.1479999999999999</v>
      </c>
      <c r="R20" s="526">
        <v>1.1491</v>
      </c>
      <c r="S20" s="526">
        <v>1.1749000000000001</v>
      </c>
      <c r="T20" s="526">
        <v>1.1900999999999999</v>
      </c>
      <c r="U20" s="526">
        <v>1.2101999999999999</v>
      </c>
      <c r="V20" s="526">
        <v>1.2148000000000001</v>
      </c>
      <c r="W20" s="526">
        <v>1.2385999999999999</v>
      </c>
      <c r="X20" s="526">
        <v>1.2374000000000001</v>
      </c>
      <c r="Y20" s="526">
        <v>1.2475000000000001</v>
      </c>
      <c r="Z20" s="526">
        <v>1.2468999999999999</v>
      </c>
      <c r="AA20" s="526">
        <v>1.2416</v>
      </c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</row>
    <row r="21" spans="1:48">
      <c r="R21" s="508" t="s">
        <v>395</v>
      </c>
      <c r="Z21" s="508" t="s">
        <v>395</v>
      </c>
      <c r="AC21" s="508" t="s">
        <v>395</v>
      </c>
    </row>
    <row r="22" spans="1:48">
      <c r="R22" s="508" t="s">
        <v>395</v>
      </c>
      <c r="Z22" s="508" t="s">
        <v>395</v>
      </c>
      <c r="AC22" s="508" t="s">
        <v>395</v>
      </c>
    </row>
    <row r="23" spans="1:48">
      <c r="AE23" s="528"/>
    </row>
    <row r="24" spans="1:48">
      <c r="AE24" s="528"/>
    </row>
    <row r="25" spans="1:48">
      <c r="AE25" s="528"/>
    </row>
    <row r="26" spans="1:48">
      <c r="AE26" s="528"/>
    </row>
    <row r="27" spans="1:48">
      <c r="AE27" s="528"/>
    </row>
    <row r="28" spans="1:48">
      <c r="AE28" s="528"/>
    </row>
    <row r="29" spans="1:48">
      <c r="AE29" s="528"/>
    </row>
    <row r="30" spans="1:48">
      <c r="AE30" s="528"/>
    </row>
    <row r="31" spans="1:48">
      <c r="AE31" s="528"/>
    </row>
    <row r="32" spans="1:48">
      <c r="AE32" s="528"/>
    </row>
    <row r="33" spans="31:31">
      <c r="AE33" s="528"/>
    </row>
    <row r="34" spans="31:31">
      <c r="AE34" s="528"/>
    </row>
    <row r="35" spans="31:31">
      <c r="AE35" s="528"/>
    </row>
    <row r="36" spans="31:31">
      <c r="AE36" s="528"/>
    </row>
    <row r="37" spans="31:31">
      <c r="AE37" s="528"/>
    </row>
    <row r="38" spans="31:31">
      <c r="AE38" s="528"/>
    </row>
    <row r="39" spans="31:31">
      <c r="AE39" s="5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W278"/>
  <sheetViews>
    <sheetView zoomScale="90" zoomScaleNormal="90" workbookViewId="0">
      <selection activeCell="G22" sqref="G22"/>
    </sheetView>
  </sheetViews>
  <sheetFormatPr baseColWidth="10" defaultColWidth="11.42578125" defaultRowHeight="12.75"/>
  <cols>
    <col min="1" max="1" width="2.28515625" style="532" customWidth="1"/>
    <col min="2" max="2" width="45.85546875" style="532" customWidth="1"/>
    <col min="3" max="3" width="11.42578125" style="532"/>
    <col min="4" max="4" width="44.7109375" style="532" bestFit="1" customWidth="1"/>
    <col min="5" max="5" width="11.42578125" style="532"/>
    <col min="6" max="6" width="12.140625" style="532" customWidth="1"/>
    <col min="7" max="7" width="11.42578125" style="532"/>
    <col min="8" max="8" width="12" style="532" customWidth="1"/>
    <col min="9" max="14" width="11.42578125" style="532"/>
    <col min="15" max="15" width="12.7109375" style="532" bestFit="1" customWidth="1"/>
    <col min="16" max="16384" width="11.42578125" style="532"/>
  </cols>
  <sheetData>
    <row r="2" spans="2:20" ht="21">
      <c r="B2" s="587" t="s">
        <v>385</v>
      </c>
      <c r="C2" s="588"/>
      <c r="D2" s="589"/>
    </row>
    <row r="3" spans="2:20" ht="18.75">
      <c r="B3" s="588" t="str">
        <f>+'Resolución 137-2019-OS_CD'!B2</f>
        <v>Resolución Osinergmin N° 137-2019-OS/CD modificado por Resolución Osinergmin N° 176-2019 OS/CD</v>
      </c>
      <c r="C3" s="589"/>
      <c r="D3" s="589"/>
    </row>
    <row r="4" spans="2:20" ht="18.75">
      <c r="B4" s="588" t="str">
        <f>+Factores!A2</f>
        <v>Vigente a partir del 04/Abr/2023</v>
      </c>
      <c r="C4" s="589"/>
      <c r="D4" s="589"/>
    </row>
    <row r="5" spans="2:20" ht="18.75">
      <c r="B5" s="588"/>
      <c r="C5" s="589"/>
      <c r="D5" s="589"/>
    </row>
    <row r="6" spans="2:20" ht="18.75">
      <c r="B6" s="1036" t="s">
        <v>403</v>
      </c>
      <c r="C6" s="1042"/>
      <c r="D6" s="1042"/>
      <c r="E6" s="1042"/>
      <c r="F6" s="1042"/>
      <c r="G6" s="1042"/>
      <c r="H6" s="1042"/>
    </row>
    <row r="7" spans="2:20">
      <c r="B7" s="533"/>
      <c r="C7" s="533"/>
      <c r="D7" s="533"/>
      <c r="E7" s="534"/>
      <c r="F7" s="534"/>
      <c r="G7" s="534"/>
      <c r="H7" s="534"/>
      <c r="I7" s="534"/>
      <c r="J7" s="534"/>
    </row>
    <row r="8" spans="2:20">
      <c r="B8" s="606"/>
      <c r="C8" s="607"/>
      <c r="D8" s="608" t="s">
        <v>50</v>
      </c>
      <c r="E8" s="609" t="s">
        <v>318</v>
      </c>
      <c r="F8" s="609"/>
      <c r="G8" s="610"/>
      <c r="H8" s="611"/>
      <c r="I8" s="534"/>
      <c r="J8" s="534"/>
    </row>
    <row r="9" spans="2:20">
      <c r="B9" s="612" t="s">
        <v>130</v>
      </c>
      <c r="C9" s="613" t="s">
        <v>3</v>
      </c>
      <c r="D9" s="613" t="s">
        <v>319</v>
      </c>
      <c r="E9" s="614" t="s">
        <v>248</v>
      </c>
      <c r="F9" s="614" t="s">
        <v>249</v>
      </c>
      <c r="G9" s="614" t="s">
        <v>250</v>
      </c>
      <c r="H9" s="614" t="s">
        <v>251</v>
      </c>
      <c r="I9" s="534"/>
      <c r="J9" s="534"/>
    </row>
    <row r="10" spans="2:20">
      <c r="B10" s="535"/>
      <c r="C10" s="892" t="s">
        <v>320</v>
      </c>
      <c r="D10" s="536" t="s">
        <v>321</v>
      </c>
      <c r="E10" s="913">
        <f>+ROUND('Resolución 138-2019-OS_CD'!E7*Factores!$B$20,2)</f>
        <v>7.23</v>
      </c>
      <c r="F10" s="913">
        <f>+ROUND('Resolución 138-2019-OS_CD'!F7*Factores!$B$20,2)</f>
        <v>6.13</v>
      </c>
      <c r="G10" s="913">
        <f>+ROUND('Resolución 138-2019-OS_CD'!G7*Factores!$B$20,2)</f>
        <v>6.08</v>
      </c>
      <c r="H10" s="913">
        <f>+ROUND('Resolución 138-2019-OS_CD'!H7*Factores!$B$20,2)</f>
        <v>6.15</v>
      </c>
      <c r="I10" s="534"/>
      <c r="L10" s="590">
        <v>5.0599999999999996</v>
      </c>
      <c r="M10" s="590">
        <v>4.8099999999999996</v>
      </c>
      <c r="N10" s="590">
        <v>4.5999999999999996</v>
      </c>
      <c r="O10" s="590">
        <v>4.42</v>
      </c>
      <c r="Q10" s="590">
        <f t="shared" ref="Q10:T17" si="0">+IF(L10=E10,0,1)</f>
        <v>1</v>
      </c>
      <c r="R10" s="590">
        <f t="shared" si="0"/>
        <v>1</v>
      </c>
      <c r="S10" s="590">
        <f t="shared" si="0"/>
        <v>1</v>
      </c>
      <c r="T10" s="590">
        <f t="shared" si="0"/>
        <v>1</v>
      </c>
    </row>
    <row r="11" spans="2:20">
      <c r="B11" s="537"/>
      <c r="C11" s="893"/>
      <c r="D11" s="539" t="s">
        <v>322</v>
      </c>
      <c r="E11" s="913">
        <f>+ROUND('Resolución 138-2019-OS_CD'!E8*Factores!$B$20,2)</f>
        <v>9.85</v>
      </c>
      <c r="F11" s="913">
        <f>+ROUND('Resolución 138-2019-OS_CD'!F8*Factores!$B$20,2)</f>
        <v>8.5</v>
      </c>
      <c r="G11" s="913">
        <f>+ROUND('Resolución 138-2019-OS_CD'!G8*Factores!$B$20,2)</f>
        <v>8.43</v>
      </c>
      <c r="H11" s="913">
        <f>+ROUND('Resolución 138-2019-OS_CD'!H8*Factores!$B$20,2)</f>
        <v>8.5</v>
      </c>
      <c r="I11" s="534"/>
      <c r="L11" s="590">
        <v>6.49</v>
      </c>
      <c r="M11" s="590">
        <v>6.18</v>
      </c>
      <c r="N11" s="590">
        <v>5.84</v>
      </c>
      <c r="O11" s="590">
        <v>5.72</v>
      </c>
      <c r="Q11" s="590">
        <f t="shared" si="0"/>
        <v>1</v>
      </c>
      <c r="R11" s="590">
        <f t="shared" si="0"/>
        <v>1</v>
      </c>
      <c r="S11" s="590">
        <f t="shared" si="0"/>
        <v>1</v>
      </c>
      <c r="T11" s="590">
        <f t="shared" si="0"/>
        <v>1</v>
      </c>
    </row>
    <row r="12" spans="2:20">
      <c r="B12" s="537" t="s">
        <v>323</v>
      </c>
      <c r="C12" s="893"/>
      <c r="D12" s="539" t="s">
        <v>324</v>
      </c>
      <c r="E12" s="913">
        <f>+ROUND('Resolución 138-2019-OS_CD'!E9*Factores!$B$20,2)</f>
        <v>10.59</v>
      </c>
      <c r="F12" s="913">
        <f>+ROUND('Resolución 138-2019-OS_CD'!F9*Factores!$B$20,2)</f>
        <v>9.2100000000000009</v>
      </c>
      <c r="G12" s="913">
        <f>+ROUND('Resolución 138-2019-OS_CD'!G9*Factores!$B$20,2)</f>
        <v>9.14</v>
      </c>
      <c r="H12" s="913">
        <f>+ROUND('Resolución 138-2019-OS_CD'!H9*Factores!$B$20,2)</f>
        <v>9.19</v>
      </c>
      <c r="I12" s="534"/>
      <c r="L12" s="590">
        <v>6.53</v>
      </c>
      <c r="M12" s="590">
        <v>6.23</v>
      </c>
      <c r="N12" s="590">
        <v>5.92</v>
      </c>
      <c r="O12" s="590">
        <v>5.77</v>
      </c>
      <c r="Q12" s="590">
        <f t="shared" si="0"/>
        <v>1</v>
      </c>
      <c r="R12" s="590">
        <f t="shared" si="0"/>
        <v>1</v>
      </c>
      <c r="S12" s="590">
        <f t="shared" si="0"/>
        <v>1</v>
      </c>
      <c r="T12" s="590">
        <f t="shared" si="0"/>
        <v>1</v>
      </c>
    </row>
    <row r="13" spans="2:20">
      <c r="B13" s="537" t="s">
        <v>325</v>
      </c>
      <c r="C13" s="893"/>
      <c r="D13" s="539" t="s">
        <v>326</v>
      </c>
      <c r="E13" s="913">
        <f>+ROUND('Resolución 138-2019-OS_CD'!E10*Factores!$B$20,2)</f>
        <v>26.91</v>
      </c>
      <c r="F13" s="913">
        <f>+ROUND('Resolución 138-2019-OS_CD'!F10*Factores!$B$20,2)</f>
        <v>27.09</v>
      </c>
      <c r="G13" s="913">
        <f>+ROUND('Resolución 138-2019-OS_CD'!G10*Factores!$B$20,2)</f>
        <v>27.07</v>
      </c>
      <c r="H13" s="913">
        <f>+ROUND('Resolución 138-2019-OS_CD'!H10*Factores!$B$20,2)</f>
        <v>26.55</v>
      </c>
      <c r="I13" s="534"/>
      <c r="L13" s="590">
        <v>21.04</v>
      </c>
      <c r="M13" s="590">
        <v>20.97</v>
      </c>
      <c r="N13" s="590">
        <v>22.28</v>
      </c>
      <c r="O13" s="590">
        <v>20.88</v>
      </c>
      <c r="Q13" s="590">
        <f t="shared" si="0"/>
        <v>1</v>
      </c>
      <c r="R13" s="590">
        <f t="shared" si="0"/>
        <v>1</v>
      </c>
      <c r="S13" s="590">
        <f t="shared" si="0"/>
        <v>1</v>
      </c>
      <c r="T13" s="590">
        <f t="shared" si="0"/>
        <v>1</v>
      </c>
    </row>
    <row r="14" spans="2:20">
      <c r="B14" s="537" t="s">
        <v>327</v>
      </c>
      <c r="C14" s="894" t="s">
        <v>328</v>
      </c>
      <c r="D14" s="539" t="s">
        <v>321</v>
      </c>
      <c r="E14" s="913">
        <f>+ROUND('Resolución 138-2019-OS_CD'!E11*Factores!$B$20,2)</f>
        <v>8.7200000000000006</v>
      </c>
      <c r="F14" s="913">
        <f>+ROUND('Resolución 138-2019-OS_CD'!F11*Factores!$B$20,2)</f>
        <v>7.54</v>
      </c>
      <c r="G14" s="913">
        <f>+ROUND('Resolución 138-2019-OS_CD'!G11*Factores!$B$20,2)</f>
        <v>7.47</v>
      </c>
      <c r="H14" s="913">
        <f>+ROUND('Resolución 138-2019-OS_CD'!H11*Factores!$B$20,2)</f>
        <v>7.42</v>
      </c>
      <c r="I14" s="534"/>
      <c r="L14" s="590">
        <v>6.09</v>
      </c>
      <c r="M14" s="590">
        <v>5.79</v>
      </c>
      <c r="N14" s="590">
        <v>5.53</v>
      </c>
      <c r="O14" s="590">
        <v>5.33</v>
      </c>
      <c r="Q14" s="590">
        <f t="shared" si="0"/>
        <v>1</v>
      </c>
      <c r="R14" s="590">
        <f t="shared" si="0"/>
        <v>1</v>
      </c>
      <c r="S14" s="590">
        <f t="shared" si="0"/>
        <v>1</v>
      </c>
      <c r="T14" s="590">
        <f t="shared" si="0"/>
        <v>1</v>
      </c>
    </row>
    <row r="15" spans="2:20">
      <c r="B15" s="540"/>
      <c r="C15" s="538"/>
      <c r="D15" s="539" t="s">
        <v>322</v>
      </c>
      <c r="E15" s="913">
        <f>+ROUND('Resolución 138-2019-OS_CD'!E12*Factores!$B$20,2)</f>
        <v>11.29</v>
      </c>
      <c r="F15" s="913">
        <f>+ROUND('Resolución 138-2019-OS_CD'!F12*Factores!$B$20,2)</f>
        <v>9.6199999999999992</v>
      </c>
      <c r="G15" s="913">
        <f>+ROUND('Resolución 138-2019-OS_CD'!G12*Factores!$B$20,2)</f>
        <v>9.5399999999999991</v>
      </c>
      <c r="H15" s="913">
        <f>+ROUND('Resolución 138-2019-OS_CD'!H12*Factores!$B$20,2)</f>
        <v>9.68</v>
      </c>
      <c r="I15" s="534"/>
      <c r="L15" s="590">
        <v>8.0500000000000007</v>
      </c>
      <c r="M15" s="590">
        <v>7.68</v>
      </c>
      <c r="N15" s="590">
        <v>7.23</v>
      </c>
      <c r="O15" s="590">
        <v>7.1</v>
      </c>
      <c r="Q15" s="590">
        <f t="shared" si="0"/>
        <v>1</v>
      </c>
      <c r="R15" s="590">
        <f t="shared" si="0"/>
        <v>1</v>
      </c>
      <c r="S15" s="590">
        <f t="shared" si="0"/>
        <v>1</v>
      </c>
      <c r="T15" s="590">
        <f t="shared" si="0"/>
        <v>1</v>
      </c>
    </row>
    <row r="16" spans="2:20">
      <c r="B16" s="537"/>
      <c r="C16" s="538"/>
      <c r="D16" s="539" t="s">
        <v>324</v>
      </c>
      <c r="E16" s="913">
        <f>+ROUND('Resolución 138-2019-OS_CD'!E13*Factores!$B$20,2)</f>
        <v>12.13</v>
      </c>
      <c r="F16" s="913">
        <f>+ROUND('Resolución 138-2019-OS_CD'!F13*Factores!$B$20,2)</f>
        <v>10.58</v>
      </c>
      <c r="G16" s="913">
        <f>+ROUND('Resolución 138-2019-OS_CD'!G13*Factores!$B$20,2)</f>
        <v>10.49</v>
      </c>
      <c r="H16" s="913">
        <f>+ROUND('Resolución 138-2019-OS_CD'!H13*Factores!$B$20,2)</f>
        <v>10.47</v>
      </c>
      <c r="I16" s="534"/>
      <c r="L16" s="590">
        <v>8.33</v>
      </c>
      <c r="M16" s="590">
        <v>7.96</v>
      </c>
      <c r="N16" s="590">
        <v>7.54</v>
      </c>
      <c r="O16" s="590">
        <v>7.4</v>
      </c>
      <c r="Q16" s="590">
        <f t="shared" si="0"/>
        <v>1</v>
      </c>
      <c r="R16" s="590">
        <f t="shared" si="0"/>
        <v>1</v>
      </c>
      <c r="S16" s="590">
        <f t="shared" si="0"/>
        <v>1</v>
      </c>
      <c r="T16" s="590">
        <f t="shared" si="0"/>
        <v>1</v>
      </c>
    </row>
    <row r="17" spans="2:21">
      <c r="B17" s="541"/>
      <c r="C17" s="542"/>
      <c r="D17" s="543" t="s">
        <v>326</v>
      </c>
      <c r="E17" s="576">
        <f>+ROUND('Resolución 138-2019-OS_CD'!E14*Factores!$B$20,2)</f>
        <v>32.83</v>
      </c>
      <c r="F17" s="576">
        <f>+ROUND('Resolución 138-2019-OS_CD'!F14*Factores!$B$20,2)</f>
        <v>33</v>
      </c>
      <c r="G17" s="576">
        <f>+ROUND('Resolución 138-2019-OS_CD'!G14*Factores!$B$20,2)</f>
        <v>32.99</v>
      </c>
      <c r="H17" s="576">
        <f>+ROUND('Resolución 138-2019-OS_CD'!H14*Factores!$B$20,2)</f>
        <v>32.67</v>
      </c>
      <c r="K17" s="964" t="s">
        <v>430</v>
      </c>
      <c r="L17" s="590">
        <v>25.01</v>
      </c>
      <c r="M17" s="590">
        <v>24.98</v>
      </c>
      <c r="N17" s="590">
        <v>26.46</v>
      </c>
      <c r="O17" s="590">
        <v>24.92</v>
      </c>
      <c r="Q17" s="590">
        <f t="shared" si="0"/>
        <v>1</v>
      </c>
      <c r="R17" s="590">
        <f t="shared" si="0"/>
        <v>1</v>
      </c>
      <c r="S17" s="590">
        <f t="shared" si="0"/>
        <v>1</v>
      </c>
      <c r="T17" s="590">
        <f t="shared" si="0"/>
        <v>1</v>
      </c>
      <c r="U17" s="591">
        <f>+SUM(Q10:T17)</f>
        <v>32</v>
      </c>
    </row>
    <row r="18" spans="2:21">
      <c r="B18" s="885"/>
      <c r="C18" s="548"/>
      <c r="D18" s="548"/>
      <c r="E18" s="887"/>
      <c r="F18" s="887"/>
      <c r="G18" s="887"/>
      <c r="H18" s="887"/>
      <c r="K18" s="592">
        <f>+SUM(E10:H17)</f>
        <v>453.06</v>
      </c>
      <c r="L18" s="590"/>
      <c r="M18" s="590"/>
      <c r="N18" s="590"/>
      <c r="O18" s="590"/>
      <c r="Q18" s="590"/>
      <c r="R18" s="590"/>
      <c r="S18" s="590"/>
      <c r="T18" s="590"/>
      <c r="U18" s="591"/>
    </row>
    <row r="19" spans="2:21">
      <c r="B19" s="885"/>
      <c r="C19" s="548"/>
      <c r="D19" s="548"/>
      <c r="E19" s="557"/>
      <c r="F19" s="557"/>
      <c r="G19" s="557"/>
      <c r="H19" s="557"/>
      <c r="K19" s="534"/>
      <c r="L19" s="590"/>
      <c r="M19" s="590"/>
      <c r="N19" s="590"/>
      <c r="O19" s="590"/>
      <c r="Q19" s="590"/>
      <c r="R19" s="590"/>
      <c r="S19" s="590"/>
      <c r="T19" s="590"/>
      <c r="U19" s="591"/>
    </row>
    <row r="20" spans="2:21">
      <c r="B20" s="615"/>
      <c r="C20" s="616"/>
      <c r="D20" s="616" t="s">
        <v>50</v>
      </c>
      <c r="E20" s="617" t="s">
        <v>318</v>
      </c>
      <c r="F20" s="618"/>
      <c r="G20" s="618"/>
      <c r="H20" s="619"/>
      <c r="K20" s="534"/>
      <c r="L20" s="534"/>
      <c r="Q20" s="590"/>
      <c r="R20" s="590"/>
      <c r="S20" s="590"/>
      <c r="T20" s="590"/>
    </row>
    <row r="21" spans="2:21" ht="24">
      <c r="B21" s="620" t="s">
        <v>130</v>
      </c>
      <c r="C21" s="620" t="s">
        <v>3</v>
      </c>
      <c r="D21" s="620" t="s">
        <v>319</v>
      </c>
      <c r="E21" s="1005" t="s">
        <v>252</v>
      </c>
      <c r="F21" s="621" t="s">
        <v>263</v>
      </c>
      <c r="G21" s="621" t="s">
        <v>254</v>
      </c>
      <c r="H21" s="621" t="s">
        <v>265</v>
      </c>
      <c r="K21" s="534"/>
      <c r="L21" s="534"/>
      <c r="Q21" s="590"/>
      <c r="R21" s="590"/>
      <c r="S21" s="590"/>
      <c r="T21" s="590"/>
    </row>
    <row r="22" spans="2:21">
      <c r="B22" s="544"/>
      <c r="C22" s="895" t="s">
        <v>320</v>
      </c>
      <c r="D22" s="545" t="s">
        <v>321</v>
      </c>
      <c r="E22" s="1006">
        <f>+ROUND('Resolución 138-2019-OS_CD'!E18*Factores!$B$20,2)</f>
        <v>7.44</v>
      </c>
      <c r="F22" s="914">
        <f>+ROUND('Resolución 138-2019-OS_CD'!F18*Factores!$B$20,2)</f>
        <v>7.56</v>
      </c>
      <c r="G22" s="914">
        <f>+ROUND('Resolución 138-2019-OS_CD'!G18*Factores!$B$20,2)</f>
        <v>7.78</v>
      </c>
      <c r="H22" s="914">
        <f>+ROUND('Resolución 138-2019-OS_CD'!H18*Factores!$B$20,2)</f>
        <v>7.11</v>
      </c>
      <c r="K22" s="534"/>
      <c r="L22" s="592">
        <v>5.25</v>
      </c>
      <c r="M22" s="592">
        <v>4.41</v>
      </c>
      <c r="N22" s="592">
        <v>5.52</v>
      </c>
      <c r="O22" s="592">
        <v>4.72</v>
      </c>
      <c r="Q22" s="590">
        <f t="shared" ref="Q22:Q29" si="1">+IF(L22=E22,0,1)</f>
        <v>1</v>
      </c>
      <c r="R22" s="590">
        <f t="shared" ref="R22:R29" si="2">+IF(M22=F22,0,1)</f>
        <v>1</v>
      </c>
      <c r="S22" s="590">
        <f t="shared" ref="S22:S29" si="3">+IF(N22=G22,0,1)</f>
        <v>1</v>
      </c>
      <c r="T22" s="590">
        <f t="shared" ref="T22:T29" si="4">+IF(O22=H22,0,1)</f>
        <v>1</v>
      </c>
    </row>
    <row r="23" spans="2:21">
      <c r="B23" s="537"/>
      <c r="C23" s="893"/>
      <c r="D23" s="545" t="s">
        <v>322</v>
      </c>
      <c r="E23" s="1006">
        <f>+ROUND('Resolución 138-2019-OS_CD'!E19*Factores!$B$20,2)</f>
        <v>9.9499999999999993</v>
      </c>
      <c r="F23" s="914">
        <f>+ROUND('Resolución 138-2019-OS_CD'!F19*Factores!$B$20,2)</f>
        <v>10.27</v>
      </c>
      <c r="G23" s="914">
        <f>+ROUND('Resolución 138-2019-OS_CD'!G19*Factores!$B$20,2)</f>
        <v>10.55</v>
      </c>
      <c r="H23" s="914">
        <f>+ROUND('Resolución 138-2019-OS_CD'!H19*Factores!$B$20,2)</f>
        <v>9.52</v>
      </c>
      <c r="K23" s="534"/>
      <c r="L23" s="592">
        <v>6.46</v>
      </c>
      <c r="M23" s="592">
        <v>5.72</v>
      </c>
      <c r="N23" s="592">
        <v>7.03</v>
      </c>
      <c r="O23" s="592">
        <v>5.82</v>
      </c>
      <c r="Q23" s="590">
        <f t="shared" si="1"/>
        <v>1</v>
      </c>
      <c r="R23" s="590">
        <f t="shared" si="2"/>
        <v>1</v>
      </c>
      <c r="S23" s="590">
        <f t="shared" si="3"/>
        <v>1</v>
      </c>
      <c r="T23" s="590">
        <f t="shared" si="4"/>
        <v>1</v>
      </c>
    </row>
    <row r="24" spans="2:21">
      <c r="B24" s="537" t="s">
        <v>323</v>
      </c>
      <c r="C24" s="893"/>
      <c r="D24" s="545" t="s">
        <v>324</v>
      </c>
      <c r="E24" s="1006">
        <f>+ROUND('Resolución 138-2019-OS_CD'!E20*Factores!$B$20,2)</f>
        <v>10.73</v>
      </c>
      <c r="F24" s="914">
        <f>+ROUND('Resolución 138-2019-OS_CD'!F20*Factores!$B$20,2)</f>
        <v>11.04</v>
      </c>
      <c r="G24" s="914">
        <f>+ROUND('Resolución 138-2019-OS_CD'!G20*Factores!$B$20,2)</f>
        <v>11.32</v>
      </c>
      <c r="H24" s="914">
        <f>+ROUND('Resolución 138-2019-OS_CD'!H20*Factores!$B$20,2)</f>
        <v>10.29</v>
      </c>
      <c r="K24" s="534"/>
      <c r="L24" s="592">
        <v>6.52</v>
      </c>
      <c r="M24" s="592">
        <v>5.76</v>
      </c>
      <c r="N24" s="592">
        <v>7.07</v>
      </c>
      <c r="O24" s="592">
        <v>5.88</v>
      </c>
      <c r="Q24" s="590">
        <f t="shared" si="1"/>
        <v>1</v>
      </c>
      <c r="R24" s="590">
        <f t="shared" si="2"/>
        <v>1</v>
      </c>
      <c r="S24" s="590">
        <f t="shared" si="3"/>
        <v>1</v>
      </c>
      <c r="T24" s="590">
        <f t="shared" si="4"/>
        <v>1</v>
      </c>
    </row>
    <row r="25" spans="2:21">
      <c r="B25" s="537" t="s">
        <v>325</v>
      </c>
      <c r="C25" s="893"/>
      <c r="D25" s="545" t="s">
        <v>326</v>
      </c>
      <c r="E25" s="1006">
        <f>+ROUND('Resolución 138-2019-OS_CD'!E21*Factores!$B$20,2)</f>
        <v>29.95</v>
      </c>
      <c r="F25" s="914">
        <f>+ROUND('Resolución 138-2019-OS_CD'!F21*Factores!$B$20,2)</f>
        <v>27.02</v>
      </c>
      <c r="G25" s="914">
        <f>+ROUND('Resolución 138-2019-OS_CD'!G21*Factores!$B$20,2)</f>
        <v>27.09</v>
      </c>
      <c r="H25" s="914">
        <f>+ROUND('Resolución 138-2019-OS_CD'!H21*Factores!$B$20,2)</f>
        <v>30.03</v>
      </c>
      <c r="K25" s="534"/>
      <c r="L25" s="592">
        <v>23.45</v>
      </c>
      <c r="M25" s="592">
        <v>20.88</v>
      </c>
      <c r="N25" s="592">
        <v>21.15</v>
      </c>
      <c r="O25" s="592">
        <v>23.77</v>
      </c>
      <c r="Q25" s="590">
        <f t="shared" si="1"/>
        <v>1</v>
      </c>
      <c r="R25" s="590">
        <f t="shared" si="2"/>
        <v>1</v>
      </c>
      <c r="S25" s="590">
        <f t="shared" si="3"/>
        <v>1</v>
      </c>
      <c r="T25" s="590">
        <f t="shared" si="4"/>
        <v>1</v>
      </c>
    </row>
    <row r="26" spans="2:21">
      <c r="B26" s="537" t="s">
        <v>327</v>
      </c>
      <c r="C26" s="896" t="s">
        <v>328</v>
      </c>
      <c r="D26" s="545" t="s">
        <v>321</v>
      </c>
      <c r="E26" s="1006">
        <f>+ROUND('Resolución 138-2019-OS_CD'!E22*Factores!$B$20,2)</f>
        <v>9.2100000000000009</v>
      </c>
      <c r="F26" s="914">
        <f>+ROUND('Resolución 138-2019-OS_CD'!F22*Factores!$B$20,2)</f>
        <v>9.1300000000000008</v>
      </c>
      <c r="G26" s="914">
        <f>+ROUND('Resolución 138-2019-OS_CD'!G22*Factores!$B$20,2)</f>
        <v>9.39</v>
      </c>
      <c r="H26" s="914">
        <f>+ROUND('Resolución 138-2019-OS_CD'!H22*Factores!$B$20,2)</f>
        <v>8.84</v>
      </c>
      <c r="K26" s="534"/>
      <c r="L26" s="592">
        <v>6.09</v>
      </c>
      <c r="M26" s="592">
        <v>5.32</v>
      </c>
      <c r="N26" s="592">
        <v>6.63</v>
      </c>
      <c r="O26" s="592">
        <v>5.45</v>
      </c>
      <c r="Q26" s="590">
        <f t="shared" si="1"/>
        <v>1</v>
      </c>
      <c r="R26" s="590">
        <f t="shared" si="2"/>
        <v>1</v>
      </c>
      <c r="S26" s="590">
        <f t="shared" si="3"/>
        <v>1</v>
      </c>
      <c r="T26" s="590">
        <f t="shared" si="4"/>
        <v>1</v>
      </c>
    </row>
    <row r="27" spans="2:21">
      <c r="B27" s="537"/>
      <c r="C27" s="893"/>
      <c r="D27" s="545" t="s">
        <v>322</v>
      </c>
      <c r="E27" s="1006">
        <f>+ROUND('Resolución 138-2019-OS_CD'!E23*Factores!$B$20,2)</f>
        <v>11.51</v>
      </c>
      <c r="F27" s="914">
        <f>+ROUND('Resolución 138-2019-OS_CD'!F23*Factores!$B$20,2)</f>
        <v>11.8</v>
      </c>
      <c r="G27" s="914">
        <f>+ROUND('Resolución 138-2019-OS_CD'!G23*Factores!$B$20,2)</f>
        <v>12.13</v>
      </c>
      <c r="H27" s="914">
        <f>+ROUND('Resolución 138-2019-OS_CD'!H23*Factores!$B$20,2)</f>
        <v>11.01</v>
      </c>
      <c r="K27" s="534"/>
      <c r="L27" s="592">
        <v>7.88</v>
      </c>
      <c r="M27" s="592">
        <v>7.1</v>
      </c>
      <c r="N27" s="592">
        <v>8.7200000000000006</v>
      </c>
      <c r="O27" s="592">
        <v>7.06</v>
      </c>
      <c r="Q27" s="590">
        <f t="shared" si="1"/>
        <v>1</v>
      </c>
      <c r="R27" s="590">
        <f t="shared" si="2"/>
        <v>1</v>
      </c>
      <c r="S27" s="590">
        <f t="shared" si="3"/>
        <v>1</v>
      </c>
      <c r="T27" s="590">
        <f t="shared" si="4"/>
        <v>1</v>
      </c>
    </row>
    <row r="28" spans="2:21">
      <c r="B28" s="537"/>
      <c r="C28" s="538"/>
      <c r="D28" s="545" t="s">
        <v>324</v>
      </c>
      <c r="E28" s="1006">
        <f>+ROUND('Resolución 138-2019-OS_CD'!E24*Factores!$B$20,2)</f>
        <v>12.54</v>
      </c>
      <c r="F28" s="914">
        <f>+ROUND('Resolución 138-2019-OS_CD'!F24*Factores!$B$20,2)</f>
        <v>12.66</v>
      </c>
      <c r="G28" s="914">
        <f>+ROUND('Resolución 138-2019-OS_CD'!G24*Factores!$B$20,2)</f>
        <v>13.01</v>
      </c>
      <c r="H28" s="914">
        <f>+ROUND('Resolución 138-2019-OS_CD'!H24*Factores!$B$20,2)</f>
        <v>12.04</v>
      </c>
      <c r="K28" s="534"/>
      <c r="L28" s="592">
        <v>8.2200000000000006</v>
      </c>
      <c r="M28" s="592">
        <v>7.39</v>
      </c>
      <c r="N28" s="592">
        <v>8.99</v>
      </c>
      <c r="O28" s="592">
        <v>7.42</v>
      </c>
      <c r="Q28" s="590">
        <f t="shared" si="1"/>
        <v>1</v>
      </c>
      <c r="R28" s="590">
        <f t="shared" si="2"/>
        <v>1</v>
      </c>
      <c r="S28" s="590">
        <f t="shared" si="3"/>
        <v>1</v>
      </c>
      <c r="T28" s="590">
        <f t="shared" si="4"/>
        <v>1</v>
      </c>
    </row>
    <row r="29" spans="2:21">
      <c r="B29" s="541"/>
      <c r="C29" s="542"/>
      <c r="D29" s="546" t="s">
        <v>326</v>
      </c>
      <c r="E29" s="1006">
        <f>+ROUND('Resolución 138-2019-OS_CD'!E25*Factores!$B$20,2)</f>
        <v>37.270000000000003</v>
      </c>
      <c r="F29" s="914">
        <f>+ROUND('Resolución 138-2019-OS_CD'!F25*Factores!$B$20,2)</f>
        <v>32.880000000000003</v>
      </c>
      <c r="G29" s="914">
        <f>+ROUND('Resolución 138-2019-OS_CD'!G25*Factores!$B$20,2)</f>
        <v>32.909999999999997</v>
      </c>
      <c r="H29" s="914">
        <f>+ROUND('Resolución 138-2019-OS_CD'!H25*Factores!$B$20,2)</f>
        <v>37.479999999999997</v>
      </c>
      <c r="K29" s="964" t="s">
        <v>430</v>
      </c>
      <c r="L29" s="592">
        <v>27.64</v>
      </c>
      <c r="M29" s="592">
        <v>24.92</v>
      </c>
      <c r="N29" s="592">
        <v>25.07</v>
      </c>
      <c r="O29" s="592">
        <v>28.02</v>
      </c>
      <c r="Q29" s="590">
        <f t="shared" si="1"/>
        <v>1</v>
      </c>
      <c r="R29" s="590">
        <f t="shared" si="2"/>
        <v>1</v>
      </c>
      <c r="S29" s="590">
        <f t="shared" si="3"/>
        <v>1</v>
      </c>
      <c r="T29" s="590">
        <f t="shared" si="4"/>
        <v>1</v>
      </c>
    </row>
    <row r="30" spans="2:21">
      <c r="B30" s="885"/>
      <c r="C30" s="548"/>
      <c r="D30" s="548"/>
      <c r="E30" s="396"/>
      <c r="F30" s="557"/>
      <c r="G30" s="557"/>
      <c r="H30" s="557"/>
      <c r="K30" s="592">
        <f>+SUM(E22:H29)</f>
        <v>501.46000000000004</v>
      </c>
      <c r="L30" s="592"/>
      <c r="M30" s="592"/>
      <c r="N30" s="592"/>
      <c r="O30" s="592"/>
      <c r="Q30" s="590"/>
      <c r="R30" s="590"/>
      <c r="S30" s="590"/>
      <c r="T30" s="590"/>
    </row>
    <row r="31" spans="2:21">
      <c r="B31" s="885"/>
      <c r="C31" s="548"/>
      <c r="D31" s="548"/>
      <c r="E31" s="557"/>
      <c r="F31" s="557"/>
      <c r="G31" s="557"/>
      <c r="H31" s="557"/>
      <c r="K31" s="534"/>
      <c r="L31" s="592"/>
      <c r="M31" s="592"/>
      <c r="N31" s="592"/>
      <c r="O31" s="592"/>
      <c r="Q31" s="590"/>
      <c r="R31" s="590"/>
      <c r="S31" s="590"/>
      <c r="T31" s="590"/>
    </row>
    <row r="32" spans="2:21">
      <c r="B32" s="615"/>
      <c r="C32" s="616"/>
      <c r="D32" s="622" t="s">
        <v>50</v>
      </c>
      <c r="E32" s="617" t="s">
        <v>318</v>
      </c>
      <c r="F32" s="618"/>
      <c r="G32" s="618"/>
      <c r="H32" s="619"/>
      <c r="K32" s="534"/>
      <c r="L32" s="534"/>
      <c r="Q32" s="590"/>
      <c r="R32" s="590"/>
      <c r="S32" s="590"/>
      <c r="T32" s="590"/>
    </row>
    <row r="33" spans="2:21">
      <c r="B33" s="620" t="s">
        <v>130</v>
      </c>
      <c r="C33" s="620" t="s">
        <v>3</v>
      </c>
      <c r="D33" s="620" t="s">
        <v>319</v>
      </c>
      <c r="E33" s="621" t="s">
        <v>255</v>
      </c>
      <c r="F33" s="621" t="s">
        <v>266</v>
      </c>
      <c r="G33" s="621" t="s">
        <v>256</v>
      </c>
      <c r="H33" s="621" t="s">
        <v>257</v>
      </c>
      <c r="K33" s="534"/>
      <c r="L33" s="534"/>
      <c r="Q33" s="590"/>
      <c r="R33" s="590"/>
      <c r="S33" s="590"/>
      <c r="T33" s="590"/>
    </row>
    <row r="34" spans="2:21">
      <c r="B34" s="544"/>
      <c r="C34" s="895" t="s">
        <v>320</v>
      </c>
      <c r="D34" s="545" t="s">
        <v>321</v>
      </c>
      <c r="E34" s="914">
        <f>+ROUND('Resolución 138-2019-OS_CD'!E29*Factores!$B$20,2)</f>
        <v>8.43</v>
      </c>
      <c r="F34" s="914">
        <f>+ROUND('Resolución 138-2019-OS_CD'!F29*Factores!$B$20,2)</f>
        <v>6.73</v>
      </c>
      <c r="G34" s="914">
        <f>+ROUND('Resolución 138-2019-OS_CD'!G29*Factores!$B$20,2)</f>
        <v>6.34</v>
      </c>
      <c r="H34" s="914">
        <f>+ROUND('Resolución 138-2019-OS_CD'!H29*Factores!$B$20,2)</f>
        <v>5.97</v>
      </c>
      <c r="K34" s="534"/>
      <c r="L34" s="592">
        <v>5.9</v>
      </c>
      <c r="M34" s="592">
        <v>4.93</v>
      </c>
      <c r="N34" s="592">
        <v>4.62</v>
      </c>
      <c r="O34" s="592">
        <v>4.28</v>
      </c>
      <c r="Q34" s="590">
        <f t="shared" ref="Q34:T41" si="5">+IF(L34=E34,0,1)</f>
        <v>1</v>
      </c>
      <c r="R34" s="590">
        <f t="shared" si="5"/>
        <v>1</v>
      </c>
      <c r="S34" s="590">
        <f t="shared" si="5"/>
        <v>1</v>
      </c>
      <c r="T34" s="590">
        <f t="shared" si="5"/>
        <v>1</v>
      </c>
    </row>
    <row r="35" spans="2:21">
      <c r="B35" s="537"/>
      <c r="C35" s="893"/>
      <c r="D35" s="545" t="s">
        <v>322</v>
      </c>
      <c r="E35" s="914">
        <f>+ROUND('Resolución 138-2019-OS_CD'!E30*Factores!$B$20,2)</f>
        <v>11.37</v>
      </c>
      <c r="F35" s="914">
        <f>+ROUND('Resolución 138-2019-OS_CD'!F30*Factores!$B$20,2)</f>
        <v>9.23</v>
      </c>
      <c r="G35" s="914">
        <f>+ROUND('Resolución 138-2019-OS_CD'!G30*Factores!$B$20,2)</f>
        <v>8.74</v>
      </c>
      <c r="H35" s="914">
        <f>+ROUND('Resolución 138-2019-OS_CD'!H30*Factores!$B$20,2)</f>
        <v>8.2799999999999994</v>
      </c>
      <c r="K35" s="534"/>
      <c r="L35" s="592">
        <v>7.48</v>
      </c>
      <c r="M35" s="592">
        <v>6.32</v>
      </c>
      <c r="N35" s="592">
        <v>5.96</v>
      </c>
      <c r="O35" s="592">
        <v>5.55</v>
      </c>
      <c r="Q35" s="590">
        <f t="shared" si="5"/>
        <v>1</v>
      </c>
      <c r="R35" s="590">
        <f t="shared" si="5"/>
        <v>1</v>
      </c>
      <c r="S35" s="590">
        <f t="shared" si="5"/>
        <v>1</v>
      </c>
      <c r="T35" s="590">
        <f t="shared" si="5"/>
        <v>1</v>
      </c>
    </row>
    <row r="36" spans="2:21">
      <c r="B36" s="537" t="s">
        <v>323</v>
      </c>
      <c r="C36" s="893"/>
      <c r="D36" s="545" t="s">
        <v>324</v>
      </c>
      <c r="E36" s="914">
        <f>+ROUND('Resolución 138-2019-OS_CD'!E31*Factores!$B$20,2)</f>
        <v>12.18</v>
      </c>
      <c r="F36" s="914">
        <f>+ROUND('Resolución 138-2019-OS_CD'!F31*Factores!$B$20,2)</f>
        <v>9.93</v>
      </c>
      <c r="G36" s="914">
        <f>+ROUND('Resolución 138-2019-OS_CD'!G31*Factores!$B$20,2)</f>
        <v>9.44</v>
      </c>
      <c r="H36" s="914">
        <f>+ROUND('Resolución 138-2019-OS_CD'!H31*Factores!$B$20,2)</f>
        <v>8.9499999999999993</v>
      </c>
      <c r="K36" s="534"/>
      <c r="L36" s="592">
        <v>7.53</v>
      </c>
      <c r="M36" s="592">
        <v>6.37</v>
      </c>
      <c r="N36" s="592">
        <v>6.01</v>
      </c>
      <c r="O36" s="592">
        <v>5.6</v>
      </c>
      <c r="Q36" s="590">
        <f t="shared" si="5"/>
        <v>1</v>
      </c>
      <c r="R36" s="590">
        <f t="shared" si="5"/>
        <v>1</v>
      </c>
      <c r="S36" s="590">
        <f t="shared" si="5"/>
        <v>1</v>
      </c>
      <c r="T36" s="590">
        <f t="shared" si="5"/>
        <v>1</v>
      </c>
    </row>
    <row r="37" spans="2:21">
      <c r="B37" s="537" t="s">
        <v>325</v>
      </c>
      <c r="C37" s="893"/>
      <c r="D37" s="545" t="s">
        <v>326</v>
      </c>
      <c r="E37" s="914">
        <f>+ROUND('Resolución 138-2019-OS_CD'!E32*Factores!$B$20,2)</f>
        <v>27.32</v>
      </c>
      <c r="F37" s="914">
        <f>+ROUND('Resolución 138-2019-OS_CD'!F32*Factores!$B$20,2)</f>
        <v>26.73</v>
      </c>
      <c r="G37" s="914">
        <f>+ROUND('Resolución 138-2019-OS_CD'!G32*Factores!$B$20,2)</f>
        <v>26.61</v>
      </c>
      <c r="H37" s="914">
        <f>+ROUND('Resolución 138-2019-OS_CD'!H32*Factores!$B$20,2)</f>
        <v>26.48</v>
      </c>
      <c r="K37" s="534"/>
      <c r="L37" s="592">
        <v>21.25</v>
      </c>
      <c r="M37" s="592">
        <v>21</v>
      </c>
      <c r="N37" s="592">
        <v>20.93</v>
      </c>
      <c r="O37" s="592">
        <v>20.84</v>
      </c>
      <c r="Q37" s="590">
        <f t="shared" si="5"/>
        <v>1</v>
      </c>
      <c r="R37" s="590">
        <f t="shared" si="5"/>
        <v>1</v>
      </c>
      <c r="S37" s="590">
        <f t="shared" si="5"/>
        <v>1</v>
      </c>
      <c r="T37" s="590">
        <f t="shared" si="5"/>
        <v>1</v>
      </c>
    </row>
    <row r="38" spans="2:21">
      <c r="B38" s="537" t="s">
        <v>327</v>
      </c>
      <c r="C38" s="897" t="s">
        <v>328</v>
      </c>
      <c r="D38" s="545" t="s">
        <v>321</v>
      </c>
      <c r="E38" s="914">
        <f>+ROUND('Resolución 138-2019-OS_CD'!E33*Factores!$B$20,2)</f>
        <v>10.17</v>
      </c>
      <c r="F38" s="914">
        <f>+ROUND('Resolución 138-2019-OS_CD'!F33*Factores!$B$20,2)</f>
        <v>8.11</v>
      </c>
      <c r="G38" s="914">
        <f>+ROUND('Resolución 138-2019-OS_CD'!G33*Factores!$B$20,2)</f>
        <v>7.65</v>
      </c>
      <c r="H38" s="914">
        <f>+ROUND('Resolución 138-2019-OS_CD'!H33*Factores!$B$20,2)</f>
        <v>7.21</v>
      </c>
      <c r="K38" s="534"/>
      <c r="L38" s="592">
        <v>7.08</v>
      </c>
      <c r="M38" s="592">
        <v>5.93</v>
      </c>
      <c r="N38" s="592">
        <v>5.57</v>
      </c>
      <c r="O38" s="592">
        <v>5.16</v>
      </c>
      <c r="Q38" s="590">
        <f t="shared" si="5"/>
        <v>1</v>
      </c>
      <c r="R38" s="590">
        <f t="shared" si="5"/>
        <v>1</v>
      </c>
      <c r="S38" s="590">
        <f t="shared" si="5"/>
        <v>1</v>
      </c>
      <c r="T38" s="590">
        <f t="shared" si="5"/>
        <v>1</v>
      </c>
    </row>
    <row r="39" spans="2:21">
      <c r="B39" s="537"/>
      <c r="C39" s="538"/>
      <c r="D39" s="545" t="s">
        <v>322</v>
      </c>
      <c r="E39" s="914">
        <f>+ROUND('Resolución 138-2019-OS_CD'!E34*Factores!$B$20,2)</f>
        <v>13.11</v>
      </c>
      <c r="F39" s="914">
        <f>+ROUND('Resolución 138-2019-OS_CD'!F34*Factores!$B$20,2)</f>
        <v>10.54</v>
      </c>
      <c r="G39" s="914">
        <f>+ROUND('Resolución 138-2019-OS_CD'!G34*Factores!$B$20,2)</f>
        <v>9.9700000000000006</v>
      </c>
      <c r="H39" s="914">
        <f>+ROUND('Resolución 138-2019-OS_CD'!H34*Factores!$B$20,2)</f>
        <v>9.42</v>
      </c>
      <c r="K39" s="534"/>
      <c r="L39" s="592">
        <v>9.2899999999999991</v>
      </c>
      <c r="M39" s="592">
        <v>7.85</v>
      </c>
      <c r="N39" s="592">
        <v>7.4</v>
      </c>
      <c r="O39" s="592">
        <v>6.89</v>
      </c>
      <c r="Q39" s="590">
        <f t="shared" si="5"/>
        <v>1</v>
      </c>
      <c r="R39" s="590">
        <f t="shared" si="5"/>
        <v>1</v>
      </c>
      <c r="S39" s="590">
        <f t="shared" si="5"/>
        <v>1</v>
      </c>
      <c r="T39" s="590">
        <f t="shared" si="5"/>
        <v>1</v>
      </c>
    </row>
    <row r="40" spans="2:21">
      <c r="B40" s="537"/>
      <c r="C40" s="538"/>
      <c r="D40" s="545" t="s">
        <v>324</v>
      </c>
      <c r="E40" s="914">
        <f>+ROUND('Resolución 138-2019-OS_CD'!E35*Factores!$B$20,2)</f>
        <v>14.03</v>
      </c>
      <c r="F40" s="914">
        <f>+ROUND('Resolución 138-2019-OS_CD'!F35*Factores!$B$20,2)</f>
        <v>11.36</v>
      </c>
      <c r="G40" s="914">
        <f>+ROUND('Resolución 138-2019-OS_CD'!G35*Factores!$B$20,2)</f>
        <v>10.76</v>
      </c>
      <c r="H40" s="914">
        <f>+ROUND('Resolución 138-2019-OS_CD'!H35*Factores!$B$20,2)</f>
        <v>10.19</v>
      </c>
      <c r="K40" s="534"/>
      <c r="L40" s="592">
        <v>9.5399999999999991</v>
      </c>
      <c r="M40" s="592">
        <v>8.1300000000000008</v>
      </c>
      <c r="N40" s="592">
        <v>7.69</v>
      </c>
      <c r="O40" s="592">
        <v>7.19</v>
      </c>
      <c r="Q40" s="590">
        <f t="shared" si="5"/>
        <v>1</v>
      </c>
      <c r="R40" s="590">
        <f t="shared" si="5"/>
        <v>1</v>
      </c>
      <c r="S40" s="590">
        <f t="shared" si="5"/>
        <v>1</v>
      </c>
      <c r="T40" s="590">
        <f t="shared" si="5"/>
        <v>1</v>
      </c>
    </row>
    <row r="41" spans="2:21">
      <c r="B41" s="541"/>
      <c r="C41" s="542"/>
      <c r="D41" s="546" t="s">
        <v>326</v>
      </c>
      <c r="E41" s="914">
        <f>+ROUND('Resolución 138-2019-OS_CD'!E36*Factores!$B$20,2)</f>
        <v>33.01</v>
      </c>
      <c r="F41" s="914">
        <f>+ROUND('Resolución 138-2019-OS_CD'!F36*Factores!$B$20,2)</f>
        <v>32.75</v>
      </c>
      <c r="G41" s="914">
        <f>+ROUND('Resolución 138-2019-OS_CD'!G36*Factores!$B$20,2)</f>
        <v>32.700000000000003</v>
      </c>
      <c r="H41" s="914">
        <f>+ROUND('Resolución 138-2019-OS_CD'!H36*Factores!$B$20,2)</f>
        <v>32.64</v>
      </c>
      <c r="K41" s="964" t="s">
        <v>430</v>
      </c>
      <c r="L41" s="592">
        <v>25.13</v>
      </c>
      <c r="M41" s="592">
        <v>24.99</v>
      </c>
      <c r="N41" s="592">
        <v>24.95</v>
      </c>
      <c r="O41" s="592">
        <v>24.9</v>
      </c>
      <c r="Q41" s="590">
        <f t="shared" si="5"/>
        <v>1</v>
      </c>
      <c r="R41" s="590">
        <f t="shared" si="5"/>
        <v>1</v>
      </c>
      <c r="S41" s="590">
        <f t="shared" si="5"/>
        <v>1</v>
      </c>
      <c r="T41" s="590">
        <f t="shared" si="5"/>
        <v>1</v>
      </c>
      <c r="U41" s="591">
        <f>+SUM(Q34:T41)</f>
        <v>32</v>
      </c>
    </row>
    <row r="42" spans="2:21">
      <c r="B42" s="885"/>
      <c r="C42" s="548"/>
      <c r="D42" s="548"/>
      <c r="E42" s="887"/>
      <c r="F42" s="887"/>
      <c r="G42" s="887"/>
      <c r="H42" s="887"/>
      <c r="K42" s="592">
        <f>+SUM(E34:H41)</f>
        <v>466.35</v>
      </c>
      <c r="L42" s="592"/>
      <c r="M42" s="592"/>
      <c r="N42" s="592"/>
      <c r="O42" s="592"/>
      <c r="Q42" s="590"/>
      <c r="R42" s="590"/>
      <c r="S42" s="590"/>
      <c r="T42" s="590"/>
      <c r="U42" s="591"/>
    </row>
    <row r="43" spans="2:21">
      <c r="B43" s="885"/>
      <c r="C43" s="548"/>
      <c r="D43" s="548"/>
      <c r="E43" s="557"/>
      <c r="F43" s="557"/>
      <c r="G43" s="557"/>
      <c r="H43" s="557"/>
      <c r="K43" s="534"/>
      <c r="L43" s="592"/>
      <c r="M43" s="592"/>
      <c r="N43" s="592"/>
      <c r="O43" s="592"/>
      <c r="Q43" s="590"/>
      <c r="R43" s="590"/>
      <c r="S43" s="590"/>
      <c r="T43" s="590"/>
      <c r="U43" s="591"/>
    </row>
    <row r="44" spans="2:21" ht="12.75" customHeight="1">
      <c r="B44" s="623"/>
      <c r="C44" s="624"/>
      <c r="D44" s="624" t="s">
        <v>50</v>
      </c>
      <c r="E44" s="1049" t="s">
        <v>318</v>
      </c>
      <c r="F44" s="1049"/>
      <c r="G44" s="1050"/>
      <c r="H44" s="973"/>
      <c r="K44" s="534"/>
      <c r="L44" s="534"/>
      <c r="Q44" s="590"/>
      <c r="R44" s="590"/>
      <c r="S44" s="590"/>
      <c r="T44" s="590"/>
    </row>
    <row r="45" spans="2:21" ht="24">
      <c r="B45" s="627" t="s">
        <v>130</v>
      </c>
      <c r="C45" s="628" t="s">
        <v>3</v>
      </c>
      <c r="D45" s="627" t="s">
        <v>319</v>
      </c>
      <c r="E45" s="629" t="s">
        <v>259</v>
      </c>
      <c r="F45" s="629" t="s">
        <v>261</v>
      </c>
      <c r="G45" s="630" t="s">
        <v>329</v>
      </c>
      <c r="K45" s="534"/>
      <c r="L45" s="534"/>
      <c r="Q45" s="590"/>
      <c r="R45" s="590"/>
      <c r="S45" s="590"/>
      <c r="T45" s="590"/>
    </row>
    <row r="46" spans="2:21">
      <c r="B46" s="631"/>
      <c r="C46" s="632"/>
      <c r="D46" s="631"/>
      <c r="E46" s="633"/>
      <c r="F46" s="633"/>
      <c r="G46" s="614" t="s">
        <v>330</v>
      </c>
      <c r="K46" s="534"/>
      <c r="L46" s="534"/>
      <c r="Q46" s="590"/>
      <c r="R46" s="590"/>
      <c r="S46" s="590"/>
      <c r="T46" s="590"/>
    </row>
    <row r="47" spans="2:21">
      <c r="B47" s="547"/>
      <c r="C47" s="898" t="s">
        <v>320</v>
      </c>
      <c r="D47" s="549" t="s">
        <v>321</v>
      </c>
      <c r="E47" s="552">
        <f>+ROUND('Resolución 138-2019-OS_CD'!E41*Factores!$B$20,2)</f>
        <v>7.14</v>
      </c>
      <c r="F47" s="552">
        <f>+ROUND('Resolución 138-2019-OS_CD'!F41*Factores!$B$20,2)</f>
        <v>6.92</v>
      </c>
      <c r="G47" s="989">
        <f>+ROUND('Resolución 138-2019-OS_CD'!G41*Factores!$B$20,2)</f>
        <v>11.3</v>
      </c>
      <c r="K47" s="534"/>
      <c r="L47" s="592">
        <v>5</v>
      </c>
      <c r="M47" s="592">
        <v>4.6100000000000003</v>
      </c>
      <c r="N47" s="592">
        <v>4.93</v>
      </c>
      <c r="O47" s="592">
        <v>7.97</v>
      </c>
      <c r="Q47" s="590">
        <f t="shared" ref="Q47:Q54" si="6">+IF(L47=E47,0,1)</f>
        <v>1</v>
      </c>
      <c r="R47" s="590" t="e">
        <f>+IF(M47=#REF!,0,1)</f>
        <v>#REF!</v>
      </c>
      <c r="S47" s="590">
        <f t="shared" ref="S47:T54" si="7">+IF(N47=F47,0,1)</f>
        <v>1</v>
      </c>
      <c r="T47" s="590">
        <f t="shared" si="7"/>
        <v>1</v>
      </c>
    </row>
    <row r="48" spans="2:21">
      <c r="B48" s="537"/>
      <c r="C48" s="893"/>
      <c r="D48" s="545" t="s">
        <v>322</v>
      </c>
      <c r="E48" s="552">
        <f>+ROUND('Resolución 138-2019-OS_CD'!E42*Factores!$B$20,2)</f>
        <v>9.73</v>
      </c>
      <c r="F48" s="552">
        <f>+ROUND('Resolución 138-2019-OS_CD'!F42*Factores!$B$20,2)</f>
        <v>9.4700000000000006</v>
      </c>
      <c r="G48" s="989">
        <f>+ROUND('Resolución 138-2019-OS_CD'!G42*Factores!$B$20,2)</f>
        <v>14.97</v>
      </c>
      <c r="K48" s="534"/>
      <c r="L48" s="592">
        <v>6.41</v>
      </c>
      <c r="M48" s="592">
        <v>5.85</v>
      </c>
      <c r="N48" s="592">
        <v>6.32</v>
      </c>
      <c r="O48" s="592">
        <v>9.93</v>
      </c>
      <c r="Q48" s="590">
        <f t="shared" si="6"/>
        <v>1</v>
      </c>
      <c r="R48" s="590" t="e">
        <f>+IF(M48=#REF!,0,1)</f>
        <v>#REF!</v>
      </c>
      <c r="S48" s="590">
        <f t="shared" si="7"/>
        <v>1</v>
      </c>
      <c r="T48" s="590">
        <f t="shared" si="7"/>
        <v>1</v>
      </c>
    </row>
    <row r="49" spans="2:22">
      <c r="B49" s="537" t="s">
        <v>323</v>
      </c>
      <c r="C49" s="893"/>
      <c r="D49" s="545" t="s">
        <v>324</v>
      </c>
      <c r="E49" s="552">
        <f>+ROUND('Resolución 138-2019-OS_CD'!E43*Factores!$B$20,2)</f>
        <v>10.48</v>
      </c>
      <c r="F49" s="552">
        <f>+ROUND('Resolución 138-2019-OS_CD'!F43*Factores!$B$20,2)</f>
        <v>10.19</v>
      </c>
      <c r="G49" s="989">
        <f>+ROUND('Resolución 138-2019-OS_CD'!G43*Factores!$B$20,2)</f>
        <v>15.95</v>
      </c>
      <c r="K49" s="534"/>
      <c r="L49" s="592">
        <v>6.46</v>
      </c>
      <c r="M49" s="592">
        <v>5.93</v>
      </c>
      <c r="N49" s="592">
        <v>6.37</v>
      </c>
      <c r="O49" s="592">
        <v>9.9700000000000006</v>
      </c>
      <c r="Q49" s="590">
        <f t="shared" si="6"/>
        <v>1</v>
      </c>
      <c r="R49" s="590" t="e">
        <f>+IF(M49=#REF!,0,1)</f>
        <v>#REF!</v>
      </c>
      <c r="S49" s="590">
        <f t="shared" si="7"/>
        <v>1</v>
      </c>
      <c r="T49" s="590">
        <f t="shared" si="7"/>
        <v>1</v>
      </c>
    </row>
    <row r="50" spans="2:22">
      <c r="B50" s="537" t="s">
        <v>325</v>
      </c>
      <c r="C50" s="893"/>
      <c r="D50" s="545" t="s">
        <v>326</v>
      </c>
      <c r="E50" s="552">
        <f>+ROUND('Resolución 138-2019-OS_CD'!E44*Factores!$B$20,2)</f>
        <v>26.87</v>
      </c>
      <c r="F50" s="552">
        <f>+ROUND('Resolución 138-2019-OS_CD'!F44*Factores!$B$20,2)</f>
        <v>26.81</v>
      </c>
      <c r="G50" s="989">
        <f>+ROUND('Resolución 138-2019-OS_CD'!G44*Factores!$B$20,2)</f>
        <v>28.27</v>
      </c>
      <c r="K50" s="534"/>
      <c r="L50" s="592">
        <v>21.02</v>
      </c>
      <c r="M50" s="592">
        <v>22.36</v>
      </c>
      <c r="N50" s="592">
        <v>21</v>
      </c>
      <c r="O50" s="592">
        <v>21.76</v>
      </c>
      <c r="Q50" s="590">
        <f t="shared" si="6"/>
        <v>1</v>
      </c>
      <c r="R50" s="590" t="e">
        <f>+IF(M50=#REF!,0,1)</f>
        <v>#REF!</v>
      </c>
      <c r="S50" s="590">
        <f t="shared" si="7"/>
        <v>1</v>
      </c>
      <c r="T50" s="590">
        <f t="shared" si="7"/>
        <v>1</v>
      </c>
    </row>
    <row r="51" spans="2:22">
      <c r="B51" s="537" t="s">
        <v>327</v>
      </c>
      <c r="C51" s="894" t="s">
        <v>328</v>
      </c>
      <c r="D51" s="536" t="s">
        <v>321</v>
      </c>
      <c r="E51" s="552">
        <f>+ROUND('Resolución 138-2019-OS_CD'!E45*Factores!$B$20,2)</f>
        <v>8.6</v>
      </c>
      <c r="F51" s="552">
        <f>+ROUND('Resolución 138-2019-OS_CD'!F45*Factores!$B$20,2)</f>
        <v>8.34</v>
      </c>
      <c r="G51" s="989">
        <f>+ROUND('Resolución 138-2019-OS_CD'!G45*Factores!$B$20,2)</f>
        <v>13.62</v>
      </c>
      <c r="K51" s="534"/>
      <c r="L51" s="592">
        <v>6.02</v>
      </c>
      <c r="M51" s="592">
        <v>5.55</v>
      </c>
      <c r="N51" s="592">
        <v>5.93</v>
      </c>
      <c r="O51" s="592">
        <v>9.52</v>
      </c>
      <c r="Q51" s="590">
        <f t="shared" si="6"/>
        <v>1</v>
      </c>
      <c r="R51" s="590" t="e">
        <f>+IF(M51=#REF!,0,1)</f>
        <v>#REF!</v>
      </c>
      <c r="S51" s="590">
        <f t="shared" si="7"/>
        <v>1</v>
      </c>
      <c r="T51" s="590">
        <f t="shared" si="7"/>
        <v>1</v>
      </c>
    </row>
    <row r="52" spans="2:22">
      <c r="B52" s="537"/>
      <c r="C52" s="538"/>
      <c r="D52" s="536" t="s">
        <v>322</v>
      </c>
      <c r="E52" s="552">
        <f>+ROUND('Resolución 138-2019-OS_CD'!E46*Factores!$B$20,2)</f>
        <v>11.16</v>
      </c>
      <c r="F52" s="552">
        <f>+ROUND('Resolución 138-2019-OS_CD'!F46*Factores!$B$20,2)</f>
        <v>10.84</v>
      </c>
      <c r="G52" s="989">
        <f>+ROUND('Resolución 138-2019-OS_CD'!G46*Factores!$B$20,2)</f>
        <v>17.420000000000002</v>
      </c>
      <c r="K52" s="534"/>
      <c r="L52" s="592">
        <v>7.96</v>
      </c>
      <c r="M52" s="592">
        <v>7.24</v>
      </c>
      <c r="N52" s="592">
        <v>7.85</v>
      </c>
      <c r="O52" s="592">
        <v>12.33</v>
      </c>
      <c r="Q52" s="590">
        <f t="shared" si="6"/>
        <v>1</v>
      </c>
      <c r="R52" s="590" t="e">
        <f>+IF(M52=#REF!,0,1)</f>
        <v>#REF!</v>
      </c>
      <c r="S52" s="590">
        <f t="shared" si="7"/>
        <v>1</v>
      </c>
      <c r="T52" s="590">
        <f t="shared" si="7"/>
        <v>1</v>
      </c>
    </row>
    <row r="53" spans="2:22">
      <c r="B53" s="537"/>
      <c r="C53" s="538"/>
      <c r="D53" s="536" t="s">
        <v>324</v>
      </c>
      <c r="E53" s="552">
        <f>+ROUND('Resolución 138-2019-OS_CD'!E47*Factores!$B$20,2)</f>
        <v>12.01</v>
      </c>
      <c r="F53" s="552">
        <f>+ROUND('Resolución 138-2019-OS_CD'!F47*Factores!$B$20,2)</f>
        <v>11.67</v>
      </c>
      <c r="G53" s="989">
        <f>+ROUND('Resolución 138-2019-OS_CD'!G47*Factores!$B$20,2)</f>
        <v>18.510000000000002</v>
      </c>
      <c r="K53" s="534"/>
      <c r="L53" s="592">
        <v>8.24</v>
      </c>
      <c r="M53" s="592">
        <v>7.55</v>
      </c>
      <c r="N53" s="592">
        <v>8.1300000000000008</v>
      </c>
      <c r="O53" s="592">
        <v>12.52</v>
      </c>
      <c r="Q53" s="590">
        <f t="shared" si="6"/>
        <v>1</v>
      </c>
      <c r="R53" s="590" t="e">
        <f>+IF(M53=#REF!,0,1)</f>
        <v>#REF!</v>
      </c>
      <c r="S53" s="590">
        <f t="shared" si="7"/>
        <v>1</v>
      </c>
      <c r="T53" s="590">
        <f t="shared" si="7"/>
        <v>1</v>
      </c>
    </row>
    <row r="54" spans="2:22">
      <c r="B54" s="541"/>
      <c r="C54" s="542"/>
      <c r="D54" s="546" t="s">
        <v>326</v>
      </c>
      <c r="E54" s="552">
        <f>+ROUND('Resolución 138-2019-OS_CD'!E48*Factores!$B$20,2)</f>
        <v>32.82</v>
      </c>
      <c r="F54" s="552">
        <f>+ROUND('Resolución 138-2019-OS_CD'!F48*Factores!$B$20,2)</f>
        <v>32.79</v>
      </c>
      <c r="G54" s="989">
        <f>+ROUND('Resolución 138-2019-OS_CD'!G48*Factores!$B$20,2)</f>
        <v>33.44</v>
      </c>
      <c r="K54" s="964" t="s">
        <v>430</v>
      </c>
      <c r="L54" s="592">
        <v>25</v>
      </c>
      <c r="M54" s="592">
        <v>26.54</v>
      </c>
      <c r="N54" s="592">
        <v>24.99</v>
      </c>
      <c r="O54" s="592">
        <v>25.41</v>
      </c>
      <c r="Q54" s="590">
        <f t="shared" si="6"/>
        <v>1</v>
      </c>
      <c r="R54" s="590" t="e">
        <f>+IF(M54=#REF!,0,1)</f>
        <v>#REF!</v>
      </c>
      <c r="S54" s="590">
        <f t="shared" si="7"/>
        <v>1</v>
      </c>
      <c r="T54" s="590">
        <f t="shared" si="7"/>
        <v>1</v>
      </c>
      <c r="U54" s="591" t="e">
        <f>+SUM(Q47:T54)</f>
        <v>#REF!</v>
      </c>
    </row>
    <row r="55" spans="2:22">
      <c r="B55" s="885"/>
      <c r="C55" s="548"/>
      <c r="D55" s="548"/>
      <c r="E55" s="887"/>
      <c r="F55" s="887"/>
      <c r="G55" s="887"/>
      <c r="H55" s="887"/>
      <c r="I55" s="534"/>
      <c r="K55" s="560">
        <f>+SUM(E47:G54)</f>
        <v>389.32000000000005</v>
      </c>
      <c r="L55" s="592"/>
      <c r="M55" s="592"/>
      <c r="N55" s="592"/>
      <c r="O55" s="592"/>
      <c r="Q55" s="590"/>
      <c r="R55" s="590"/>
      <c r="S55" s="590"/>
      <c r="T55" s="590"/>
      <c r="U55" s="591"/>
    </row>
    <row r="56" spans="2:22">
      <c r="B56" s="885"/>
      <c r="C56" s="548"/>
      <c r="D56" s="548"/>
      <c r="E56" s="557"/>
      <c r="F56" s="557"/>
      <c r="G56" s="557"/>
      <c r="H56" s="557"/>
      <c r="I56" s="534"/>
      <c r="L56" s="592"/>
      <c r="M56" s="592"/>
      <c r="N56" s="592"/>
      <c r="O56" s="592"/>
      <c r="Q56" s="590"/>
      <c r="R56" s="590"/>
      <c r="S56" s="590"/>
      <c r="T56" s="590"/>
      <c r="U56" s="591"/>
    </row>
    <row r="57" spans="2:22">
      <c r="B57" s="634"/>
      <c r="C57" s="607"/>
      <c r="D57" s="607" t="s">
        <v>50</v>
      </c>
      <c r="E57" s="635"/>
      <c r="F57" s="636" t="s">
        <v>318</v>
      </c>
      <c r="G57" s="610"/>
      <c r="H57" s="610"/>
      <c r="I57" s="611"/>
      <c r="J57" s="611"/>
    </row>
    <row r="58" spans="2:22">
      <c r="B58" s="637"/>
      <c r="C58" s="638"/>
      <c r="D58" s="637"/>
      <c r="E58" s="638"/>
      <c r="F58" s="637"/>
      <c r="G58" s="639" t="s">
        <v>331</v>
      </c>
      <c r="H58" s="637"/>
      <c r="I58" s="994" t="s">
        <v>331</v>
      </c>
      <c r="J58" s="1007" t="s">
        <v>332</v>
      </c>
    </row>
    <row r="59" spans="2:22">
      <c r="B59" s="640" t="s">
        <v>130</v>
      </c>
      <c r="C59" s="641" t="s">
        <v>3</v>
      </c>
      <c r="D59" s="640" t="s">
        <v>319</v>
      </c>
      <c r="E59" s="642" t="s">
        <v>333</v>
      </c>
      <c r="F59" s="643" t="s">
        <v>334</v>
      </c>
      <c r="G59" s="642" t="s">
        <v>335</v>
      </c>
      <c r="H59" s="643" t="s">
        <v>336</v>
      </c>
      <c r="I59" s="990" t="s">
        <v>337</v>
      </c>
      <c r="J59" s="1008" t="s">
        <v>338</v>
      </c>
    </row>
    <row r="60" spans="2:22">
      <c r="B60" s="631"/>
      <c r="C60" s="632"/>
      <c r="D60" s="631"/>
      <c r="E60" s="633"/>
      <c r="F60" s="614"/>
      <c r="G60" s="633"/>
      <c r="H60" s="614"/>
      <c r="I60" s="992" t="s">
        <v>338</v>
      </c>
      <c r="J60" s="993"/>
    </row>
    <row r="61" spans="2:22">
      <c r="B61" s="551"/>
      <c r="C61" s="898" t="s">
        <v>339</v>
      </c>
      <c r="D61" s="549" t="s">
        <v>340</v>
      </c>
      <c r="E61" s="552" t="s">
        <v>341</v>
      </c>
      <c r="F61" s="552">
        <f>+ROUND('Resolución 138-2019-OS_CD'!F54*Factores!$B$20,2)</f>
        <v>58.4</v>
      </c>
      <c r="G61" s="552">
        <f>+ROUND('Resolución 138-2019-OS_CD'!G54*Factores!$B$20,2)</f>
        <v>54.42</v>
      </c>
      <c r="H61" s="552">
        <f>+ROUND('Resolución 138-2019-OS_CD'!H54*Factores!$B$20,2)</f>
        <v>58.36</v>
      </c>
      <c r="I61" s="389">
        <f>+ROUND('Resolución 138-2019-OS_CD'!I54*Factores!$B$20,2)</f>
        <v>55.3</v>
      </c>
      <c r="J61" s="389">
        <f>+ROUND('Resolución 138-2019-OS_CD'!J54*Factores!$B$20,2)</f>
        <v>59.2</v>
      </c>
      <c r="K61" s="560"/>
      <c r="L61" s="560">
        <v>45.97</v>
      </c>
      <c r="M61" s="560">
        <v>42.98</v>
      </c>
      <c r="N61" s="560">
        <v>45.37</v>
      </c>
      <c r="O61" s="560">
        <v>45.73</v>
      </c>
      <c r="P61" s="560">
        <v>44.72</v>
      </c>
      <c r="R61" s="560">
        <f>+IF(L61=F61,0,1)</f>
        <v>1</v>
      </c>
      <c r="S61" s="560">
        <f t="shared" ref="S61:V61" si="8">+IF(M61=G61,0,1)</f>
        <v>1</v>
      </c>
      <c r="T61" s="560">
        <f t="shared" si="8"/>
        <v>1</v>
      </c>
      <c r="U61" s="560">
        <f t="shared" si="8"/>
        <v>1</v>
      </c>
      <c r="V61" s="560">
        <f t="shared" si="8"/>
        <v>1</v>
      </c>
    </row>
    <row r="62" spans="2:22">
      <c r="B62" s="537" t="s">
        <v>323</v>
      </c>
      <c r="C62" s="893"/>
      <c r="D62" s="536" t="s">
        <v>342</v>
      </c>
      <c r="E62" s="553" t="s">
        <v>341</v>
      </c>
      <c r="F62" s="552">
        <f>+ROUND('Resolución 138-2019-OS_CD'!F55*Factores!$B$20,2)</f>
        <v>55.43</v>
      </c>
      <c r="G62" s="552">
        <f>+ROUND('Resolución 138-2019-OS_CD'!G55*Factores!$B$20,2)</f>
        <v>55.43</v>
      </c>
      <c r="H62" s="552">
        <f>+ROUND('Resolución 138-2019-OS_CD'!H55*Factores!$B$20,2)</f>
        <v>59.15</v>
      </c>
      <c r="I62" s="389">
        <f>+ROUND('Resolución 138-2019-OS_CD'!I55*Factores!$B$20,2)</f>
        <v>57.6</v>
      </c>
      <c r="J62" s="389">
        <f>+ROUND('Resolución 138-2019-OS_CD'!J55*Factores!$B$20,2)</f>
        <v>61.25</v>
      </c>
      <c r="K62" s="560"/>
      <c r="L62" s="560">
        <v>43.22</v>
      </c>
      <c r="M62" s="560">
        <v>43.22</v>
      </c>
      <c r="N62" s="560">
        <v>45.58</v>
      </c>
      <c r="O62" s="560">
        <v>43.52</v>
      </c>
      <c r="P62" s="560">
        <v>45.76</v>
      </c>
      <c r="R62" s="560">
        <f t="shared" ref="R62:R66" si="9">+IF(L62=F62,0,1)</f>
        <v>1</v>
      </c>
      <c r="S62" s="560">
        <f t="shared" ref="S62:S66" si="10">+IF(M62=G62,0,1)</f>
        <v>1</v>
      </c>
      <c r="T62" s="560">
        <f t="shared" ref="T62:T66" si="11">+IF(N62=H62,0,1)</f>
        <v>1</v>
      </c>
      <c r="U62" s="560">
        <f t="shared" ref="U62:U66" si="12">+IF(O62=I62,0,1)</f>
        <v>1</v>
      </c>
      <c r="V62" s="560">
        <f t="shared" ref="V62:V66" si="13">+IF(P62=J62,0,1)</f>
        <v>1</v>
      </c>
    </row>
    <row r="63" spans="2:22">
      <c r="B63" s="537" t="s">
        <v>325</v>
      </c>
      <c r="C63" s="893"/>
      <c r="D63" s="536" t="s">
        <v>343</v>
      </c>
      <c r="E63" s="553" t="s">
        <v>341</v>
      </c>
      <c r="F63" s="552">
        <f>+ROUND('Resolución 138-2019-OS_CD'!F56*Factores!$B$20,2)</f>
        <v>55.43</v>
      </c>
      <c r="G63" s="552">
        <f>+ROUND('Resolución 138-2019-OS_CD'!G56*Factores!$B$20,2)</f>
        <v>55.43</v>
      </c>
      <c r="H63" s="552">
        <f>+ROUND('Resolución 138-2019-OS_CD'!H56*Factores!$B$20,2)</f>
        <v>59.15</v>
      </c>
      <c r="I63" s="389">
        <f>+ROUND('Resolución 138-2019-OS_CD'!I56*Factores!$B$20,2)</f>
        <v>57.6</v>
      </c>
      <c r="J63" s="389">
        <f>+ROUND('Resolución 138-2019-OS_CD'!J56*Factores!$B$20,2)</f>
        <v>61.25</v>
      </c>
      <c r="K63" s="560"/>
      <c r="L63" s="560">
        <v>43.22</v>
      </c>
      <c r="M63" s="560">
        <v>43.22</v>
      </c>
      <c r="N63" s="560">
        <v>45.58</v>
      </c>
      <c r="O63" s="560">
        <v>43.52</v>
      </c>
      <c r="P63" s="560">
        <v>45.76</v>
      </c>
      <c r="R63" s="560">
        <f t="shared" si="9"/>
        <v>1</v>
      </c>
      <c r="S63" s="560">
        <f t="shared" si="10"/>
        <v>1</v>
      </c>
      <c r="T63" s="560">
        <f t="shared" si="11"/>
        <v>1</v>
      </c>
      <c r="U63" s="560">
        <f t="shared" si="12"/>
        <v>1</v>
      </c>
      <c r="V63" s="560">
        <f t="shared" si="13"/>
        <v>1</v>
      </c>
    </row>
    <row r="64" spans="2:22">
      <c r="B64" s="537" t="s">
        <v>327</v>
      </c>
      <c r="C64" s="899" t="s">
        <v>344</v>
      </c>
      <c r="D64" s="554" t="s">
        <v>345</v>
      </c>
      <c r="E64" s="555" t="s">
        <v>341</v>
      </c>
      <c r="F64" s="552">
        <f>+ROUND('Resolución 138-2019-OS_CD'!F57*Factores!$B$20,2)</f>
        <v>96.2</v>
      </c>
      <c r="G64" s="552">
        <f>+ROUND('Resolución 138-2019-OS_CD'!G57*Factores!$B$20,2)</f>
        <v>96.2</v>
      </c>
      <c r="H64" s="552">
        <f>+ROUND('Resolución 138-2019-OS_CD'!H57*Factores!$B$20,2)</f>
        <v>103.62</v>
      </c>
      <c r="I64" s="389">
        <f>+ROUND('Resolución 138-2019-OS_CD'!I57*Factores!$B$20,2)</f>
        <v>97.92</v>
      </c>
      <c r="J64" s="389">
        <f>+ROUND('Resolución 138-2019-OS_CD'!J57*Factores!$B$20,2)</f>
        <v>105.26</v>
      </c>
      <c r="K64" s="560"/>
      <c r="L64" s="560">
        <v>74.989999999999995</v>
      </c>
      <c r="M64" s="560">
        <v>74.989999999999995</v>
      </c>
      <c r="N64" s="560">
        <v>79.69</v>
      </c>
      <c r="O64" s="560">
        <v>74.13</v>
      </c>
      <c r="P64" s="560">
        <v>78.67</v>
      </c>
      <c r="R64" s="560">
        <f t="shared" si="9"/>
        <v>1</v>
      </c>
      <c r="S64" s="560">
        <f t="shared" si="10"/>
        <v>1</v>
      </c>
      <c r="T64" s="560">
        <f t="shared" si="11"/>
        <v>1</v>
      </c>
      <c r="U64" s="560">
        <f t="shared" si="12"/>
        <v>1</v>
      </c>
      <c r="V64" s="560">
        <f t="shared" si="13"/>
        <v>1</v>
      </c>
    </row>
    <row r="65" spans="2:23">
      <c r="B65" s="537"/>
      <c r="C65" s="538"/>
      <c r="D65" s="554" t="s">
        <v>346</v>
      </c>
      <c r="E65" s="555" t="s">
        <v>341</v>
      </c>
      <c r="F65" s="552">
        <f>+ROUND('Resolución 138-2019-OS_CD'!F58*Factores!$B$20,2)</f>
        <v>72.25</v>
      </c>
      <c r="G65" s="552">
        <f>+ROUND('Resolución 138-2019-OS_CD'!G58*Factores!$B$20,2)</f>
        <v>72.25</v>
      </c>
      <c r="H65" s="552">
        <f>+ROUND('Resolución 138-2019-OS_CD'!H58*Factores!$B$20,2)</f>
        <v>78.12</v>
      </c>
      <c r="I65" s="389">
        <f>+ROUND('Resolución 138-2019-OS_CD'!I58*Factores!$B$20,2)</f>
        <v>72.8</v>
      </c>
      <c r="J65" s="389">
        <f>+ROUND('Resolución 138-2019-OS_CD'!J58*Factores!$B$20,2)</f>
        <v>78.709999999999994</v>
      </c>
      <c r="K65" s="560"/>
      <c r="L65" s="560">
        <v>55.77</v>
      </c>
      <c r="M65" s="560">
        <v>55.77</v>
      </c>
      <c r="N65" s="560">
        <v>59.54</v>
      </c>
      <c r="O65" s="560">
        <v>54.55</v>
      </c>
      <c r="P65" s="560">
        <v>58.17</v>
      </c>
      <c r="R65" s="560">
        <f t="shared" si="9"/>
        <v>1</v>
      </c>
      <c r="S65" s="560">
        <f t="shared" si="10"/>
        <v>1</v>
      </c>
      <c r="T65" s="560">
        <f t="shared" si="11"/>
        <v>1</v>
      </c>
      <c r="U65" s="560">
        <f t="shared" si="12"/>
        <v>1</v>
      </c>
      <c r="V65" s="560">
        <f>+IF(P65=J65,0,1)</f>
        <v>1</v>
      </c>
    </row>
    <row r="66" spans="2:23">
      <c r="B66" s="556"/>
      <c r="C66" s="542"/>
      <c r="D66" s="546" t="s">
        <v>347</v>
      </c>
      <c r="E66" s="555" t="s">
        <v>341</v>
      </c>
      <c r="F66" s="552">
        <f>+ROUND('Resolución 138-2019-OS_CD'!F59*Factores!$B$20,2)</f>
        <v>72.25</v>
      </c>
      <c r="G66" s="552">
        <f>+ROUND('Resolución 138-2019-OS_CD'!G59*Factores!$B$20,2)</f>
        <v>72.25</v>
      </c>
      <c r="H66" s="552">
        <f>+ROUND('Resolución 138-2019-OS_CD'!H59*Factores!$B$20,2)</f>
        <v>78.12</v>
      </c>
      <c r="I66" s="389">
        <f>+ROUND('Resolución 138-2019-OS_CD'!I59*Factores!$B$20,2)</f>
        <v>72.8</v>
      </c>
      <c r="J66" s="389">
        <f>+ROUND('Resolución 138-2019-OS_CD'!J59*Factores!$B$20,2)</f>
        <v>78.709999999999994</v>
      </c>
      <c r="K66" s="964" t="s">
        <v>430</v>
      </c>
      <c r="L66" s="560">
        <v>55.77</v>
      </c>
      <c r="M66" s="560">
        <v>55.77</v>
      </c>
      <c r="N66" s="560">
        <v>59.54</v>
      </c>
      <c r="O66" s="560">
        <v>54.55</v>
      </c>
      <c r="P66" s="560">
        <v>58.17</v>
      </c>
      <c r="R66" s="560">
        <f t="shared" si="9"/>
        <v>1</v>
      </c>
      <c r="S66" s="560">
        <f t="shared" si="10"/>
        <v>1</v>
      </c>
      <c r="T66" s="560">
        <f t="shared" si="11"/>
        <v>1</v>
      </c>
      <c r="U66" s="560">
        <f t="shared" si="12"/>
        <v>1</v>
      </c>
      <c r="V66" s="560">
        <f t="shared" si="13"/>
        <v>1</v>
      </c>
      <c r="W66" s="591">
        <f>+SUM(R61:V66)</f>
        <v>30</v>
      </c>
    </row>
    <row r="67" spans="2:23">
      <c r="B67" s="886"/>
      <c r="C67" s="548"/>
      <c r="D67" s="548"/>
      <c r="E67" s="887"/>
      <c r="F67" s="887"/>
      <c r="G67" s="887"/>
      <c r="H67" s="887"/>
      <c r="I67" s="887"/>
      <c r="J67" s="887"/>
      <c r="K67" s="560">
        <f>+SUM(F61:J66)</f>
        <v>2110.86</v>
      </c>
      <c r="L67" s="560"/>
      <c r="M67" s="560"/>
      <c r="N67" s="560"/>
      <c r="O67" s="560"/>
      <c r="P67" s="560"/>
      <c r="R67" s="560"/>
      <c r="S67" s="560"/>
      <c r="T67" s="560"/>
      <c r="U67" s="560"/>
      <c r="V67" s="560"/>
      <c r="W67" s="591"/>
    </row>
    <row r="68" spans="2:23">
      <c r="B68" s="534"/>
      <c r="C68" s="534"/>
      <c r="D68" s="534"/>
      <c r="E68" s="534"/>
      <c r="F68" s="534"/>
      <c r="G68" s="534"/>
      <c r="H68" s="534"/>
      <c r="I68" s="534"/>
      <c r="J68" s="557"/>
    </row>
    <row r="69" spans="2:23">
      <c r="B69" s="644"/>
      <c r="C69" s="645"/>
      <c r="D69" s="646" t="s">
        <v>50</v>
      </c>
      <c r="E69" s="647"/>
      <c r="F69" s="1048" t="s">
        <v>318</v>
      </c>
      <c r="G69" s="1048"/>
      <c r="H69" s="1048"/>
      <c r="I69" s="1048"/>
      <c r="J69" s="1048"/>
    </row>
    <row r="70" spans="2:23">
      <c r="B70" s="648"/>
      <c r="C70" s="648"/>
      <c r="D70" s="648"/>
      <c r="E70" s="648"/>
      <c r="F70" s="449"/>
      <c r="G70" s="451" t="s">
        <v>331</v>
      </c>
      <c r="H70" s="449"/>
      <c r="I70" s="451" t="s">
        <v>331</v>
      </c>
      <c r="J70" s="452" t="s">
        <v>332</v>
      </c>
    </row>
    <row r="71" spans="2:23">
      <c r="B71" s="649" t="s">
        <v>130</v>
      </c>
      <c r="C71" s="649" t="s">
        <v>3</v>
      </c>
      <c r="D71" s="649" t="s">
        <v>319</v>
      </c>
      <c r="E71" s="650" t="s">
        <v>333</v>
      </c>
      <c r="F71" s="405" t="s">
        <v>334</v>
      </c>
      <c r="G71" s="386" t="s">
        <v>335</v>
      </c>
      <c r="H71" s="405" t="s">
        <v>336</v>
      </c>
      <c r="I71" s="386" t="s">
        <v>337</v>
      </c>
      <c r="J71" s="405" t="s">
        <v>338</v>
      </c>
    </row>
    <row r="72" spans="2:23">
      <c r="B72" s="652"/>
      <c r="C72" s="652"/>
      <c r="D72" s="652"/>
      <c r="E72" s="653"/>
      <c r="F72" s="335"/>
      <c r="G72" s="373"/>
      <c r="H72" s="335"/>
      <c r="I72" s="373" t="s">
        <v>338</v>
      </c>
      <c r="J72" s="335"/>
    </row>
    <row r="73" spans="2:23">
      <c r="B73" s="558"/>
      <c r="C73" s="900" t="s">
        <v>320</v>
      </c>
      <c r="D73" s="559" t="s">
        <v>351</v>
      </c>
      <c r="E73" s="552" t="s">
        <v>341</v>
      </c>
      <c r="F73" s="552">
        <f>+ROUND('Resolución 138-2019-OS_CD'!F65*Factores!$B$20,2)</f>
        <v>25.71</v>
      </c>
      <c r="G73" s="552">
        <f>+ROUND('Resolución 138-2019-OS_CD'!G65*Factores!$B$20,2)</f>
        <v>25.01</v>
      </c>
      <c r="H73" s="552">
        <f>+ROUND('Resolución 138-2019-OS_CD'!H65*Factores!$B$20,2)</f>
        <v>29.2</v>
      </c>
      <c r="I73" s="389">
        <f>+ROUND('Resolución 138-2019-OS_CD'!I65*Factores!$B$20,2)</f>
        <v>27.27</v>
      </c>
      <c r="J73" s="389">
        <f>+ROUND('Resolución 138-2019-OS_CD'!J65*Factores!$B$20,2)</f>
        <v>30.03</v>
      </c>
      <c r="L73" s="560">
        <v>27.41</v>
      </c>
      <c r="M73" s="560">
        <v>33</v>
      </c>
      <c r="N73" s="560">
        <v>31.03</v>
      </c>
      <c r="O73" s="560">
        <v>32.85</v>
      </c>
      <c r="Q73" s="560">
        <f t="shared" ref="Q73:T78" si="14">+IF(L73=F73,0,1)</f>
        <v>1</v>
      </c>
      <c r="R73" s="560">
        <f t="shared" si="14"/>
        <v>1</v>
      </c>
      <c r="S73" s="560">
        <f t="shared" si="14"/>
        <v>1</v>
      </c>
      <c r="T73" s="560">
        <f t="shared" si="14"/>
        <v>1</v>
      </c>
    </row>
    <row r="74" spans="2:23">
      <c r="B74" s="561" t="s">
        <v>323</v>
      </c>
      <c r="C74" s="901" t="s">
        <v>328</v>
      </c>
      <c r="D74" s="562" t="s">
        <v>351</v>
      </c>
      <c r="E74" s="555" t="s">
        <v>341</v>
      </c>
      <c r="F74" s="552">
        <f>+ROUND('Resolución 138-2019-OS_CD'!F66*Factores!$B$20,2)</f>
        <v>23.21</v>
      </c>
      <c r="G74" s="552">
        <f>+ROUND('Resolución 138-2019-OS_CD'!G66*Factores!$B$20,2)</f>
        <v>22.57</v>
      </c>
      <c r="H74" s="552">
        <f>+ROUND('Resolución 138-2019-OS_CD'!H66*Factores!$B$20,2)</f>
        <v>27.74</v>
      </c>
      <c r="I74" s="389">
        <f>+ROUND('Resolución 138-2019-OS_CD'!I66*Factores!$B$20,2)</f>
        <v>25.01</v>
      </c>
      <c r="J74" s="389">
        <f>+ROUND('Resolución 138-2019-OS_CD'!J66*Factores!$B$20,2)</f>
        <v>27.99</v>
      </c>
      <c r="L74" s="560">
        <v>27.41</v>
      </c>
      <c r="M74" s="560">
        <v>29.29</v>
      </c>
      <c r="N74" s="560">
        <v>26.84</v>
      </c>
      <c r="O74" s="560">
        <v>28.66</v>
      </c>
      <c r="Q74" s="560">
        <f t="shared" si="14"/>
        <v>1</v>
      </c>
      <c r="R74" s="560">
        <f t="shared" si="14"/>
        <v>1</v>
      </c>
      <c r="S74" s="560">
        <f t="shared" si="14"/>
        <v>1</v>
      </c>
      <c r="T74" s="560">
        <f t="shared" si="14"/>
        <v>1</v>
      </c>
    </row>
    <row r="75" spans="2:23">
      <c r="B75" s="561" t="s">
        <v>325</v>
      </c>
      <c r="C75" s="901" t="s">
        <v>339</v>
      </c>
      <c r="D75" s="562" t="s">
        <v>352</v>
      </c>
      <c r="E75" s="555" t="s">
        <v>341</v>
      </c>
      <c r="F75" s="552">
        <f>+ROUND('Resolución 138-2019-OS_CD'!F67*Factores!$B$20,2)</f>
        <v>185.61</v>
      </c>
      <c r="G75" s="552">
        <f>+ROUND('Resolución 138-2019-OS_CD'!G67*Factores!$B$20,2)</f>
        <v>185.61</v>
      </c>
      <c r="H75" s="552">
        <f>+ROUND('Resolución 138-2019-OS_CD'!H67*Factores!$B$20,2)</f>
        <v>193.03</v>
      </c>
      <c r="I75" s="389">
        <f>+ROUND('Resolución 138-2019-OS_CD'!I67*Factores!$B$20,2)</f>
        <v>201.21</v>
      </c>
      <c r="J75" s="389">
        <f>+ROUND('Resolución 138-2019-OS_CD'!J67*Factores!$B$20,2)</f>
        <v>208.59</v>
      </c>
      <c r="L75" s="560">
        <v>134.36000000000001</v>
      </c>
      <c r="M75" s="560">
        <v>139.05000000000001</v>
      </c>
      <c r="N75" s="560">
        <v>135.79</v>
      </c>
      <c r="O75" s="560">
        <v>140.30000000000001</v>
      </c>
      <c r="Q75" s="560">
        <f t="shared" si="14"/>
        <v>1</v>
      </c>
      <c r="R75" s="560">
        <f t="shared" si="14"/>
        <v>1</v>
      </c>
      <c r="S75" s="560">
        <f t="shared" si="14"/>
        <v>1</v>
      </c>
      <c r="T75" s="560">
        <f t="shared" si="14"/>
        <v>1</v>
      </c>
    </row>
    <row r="76" spans="2:23">
      <c r="B76" s="561" t="s">
        <v>327</v>
      </c>
      <c r="C76" s="900"/>
      <c r="D76" s="562" t="s">
        <v>353</v>
      </c>
      <c r="E76" s="555" t="s">
        <v>341</v>
      </c>
      <c r="F76" s="552">
        <f>+ROUND('Resolución 138-2019-OS_CD'!F68*Factores!$B$20,2)</f>
        <v>185.61</v>
      </c>
      <c r="G76" s="552">
        <f>+ROUND('Resolución 138-2019-OS_CD'!G68*Factores!$B$20,2)</f>
        <v>185.61</v>
      </c>
      <c r="H76" s="552">
        <f>+ROUND('Resolución 138-2019-OS_CD'!H68*Factores!$B$20,2)</f>
        <v>193.03</v>
      </c>
      <c r="I76" s="389">
        <f>+ROUND('Resolución 138-2019-OS_CD'!I68*Factores!$B$20,2)</f>
        <v>201.21</v>
      </c>
      <c r="J76" s="389">
        <f>+ROUND('Resolución 138-2019-OS_CD'!J68*Factores!$B$20,2)</f>
        <v>208.59</v>
      </c>
      <c r="L76" s="560">
        <v>134.36000000000001</v>
      </c>
      <c r="M76" s="560">
        <v>139.05000000000001</v>
      </c>
      <c r="N76" s="560">
        <v>135.79</v>
      </c>
      <c r="O76" s="560">
        <v>140.30000000000001</v>
      </c>
      <c r="Q76" s="560">
        <f t="shared" si="14"/>
        <v>1</v>
      </c>
      <c r="R76" s="560">
        <f t="shared" si="14"/>
        <v>1</v>
      </c>
      <c r="S76" s="560">
        <f t="shared" si="14"/>
        <v>1</v>
      </c>
      <c r="T76" s="560">
        <f t="shared" si="14"/>
        <v>1</v>
      </c>
    </row>
    <row r="77" spans="2:23">
      <c r="B77" s="561"/>
      <c r="C77" s="901" t="s">
        <v>344</v>
      </c>
      <c r="D77" s="562" t="s">
        <v>354</v>
      </c>
      <c r="E77" s="555" t="s">
        <v>341</v>
      </c>
      <c r="F77" s="552">
        <f>+ROUND('Resolución 138-2019-OS_CD'!F69*Factores!$B$20,2)</f>
        <v>256.08</v>
      </c>
      <c r="G77" s="552">
        <f>+ROUND('Resolución 138-2019-OS_CD'!G69*Factores!$B$20,2)</f>
        <v>256.08</v>
      </c>
      <c r="H77" s="552">
        <f>+ROUND('Resolución 138-2019-OS_CD'!H69*Factores!$B$20,2)</f>
        <v>265.99</v>
      </c>
      <c r="I77" s="389">
        <f>+ROUND('Resolución 138-2019-OS_CD'!I69*Factores!$B$20,2)</f>
        <v>278.44</v>
      </c>
      <c r="J77" s="389">
        <f>+ROUND('Resolución 138-2019-OS_CD'!J69*Factores!$B$20,2)</f>
        <v>288.26</v>
      </c>
      <c r="L77" s="560">
        <v>192.04</v>
      </c>
      <c r="M77" s="560">
        <v>198.32</v>
      </c>
      <c r="N77" s="560">
        <v>195.63</v>
      </c>
      <c r="O77" s="560">
        <v>201.64</v>
      </c>
      <c r="Q77" s="560">
        <f t="shared" si="14"/>
        <v>1</v>
      </c>
      <c r="R77" s="560">
        <f t="shared" si="14"/>
        <v>1</v>
      </c>
      <c r="S77" s="560">
        <f t="shared" si="14"/>
        <v>1</v>
      </c>
      <c r="T77" s="560">
        <f t="shared" si="14"/>
        <v>1</v>
      </c>
    </row>
    <row r="78" spans="2:23">
      <c r="B78" s="556"/>
      <c r="C78" s="563"/>
      <c r="D78" s="562" t="s">
        <v>355</v>
      </c>
      <c r="E78" s="555" t="s">
        <v>341</v>
      </c>
      <c r="F78" s="552">
        <f>+ROUND('Resolución 138-2019-OS_CD'!F70*Factores!$B$20,2)</f>
        <v>256.08</v>
      </c>
      <c r="G78" s="552">
        <f>+ROUND('Resolución 138-2019-OS_CD'!G70*Factores!$B$20,2)</f>
        <v>256.08</v>
      </c>
      <c r="H78" s="552">
        <f>+ROUND('Resolución 138-2019-OS_CD'!H70*Factores!$B$20,2)</f>
        <v>265.99</v>
      </c>
      <c r="I78" s="389">
        <f>+ROUND('Resolución 138-2019-OS_CD'!I70*Factores!$B$20,2)</f>
        <v>278.44</v>
      </c>
      <c r="J78" s="389">
        <f>+ROUND('Resolución 138-2019-OS_CD'!J70*Factores!$B$20,2)</f>
        <v>288.26</v>
      </c>
      <c r="K78" s="964" t="s">
        <v>430</v>
      </c>
      <c r="L78" s="560">
        <v>192.04</v>
      </c>
      <c r="M78" s="560">
        <v>198.32</v>
      </c>
      <c r="N78" s="560">
        <v>195.63</v>
      </c>
      <c r="O78" s="560">
        <v>201.64</v>
      </c>
      <c r="Q78" s="560">
        <f t="shared" si="14"/>
        <v>1</v>
      </c>
      <c r="R78" s="560">
        <f t="shared" si="14"/>
        <v>1</v>
      </c>
      <c r="S78" s="560">
        <f t="shared" si="14"/>
        <v>1</v>
      </c>
      <c r="T78" s="560">
        <f t="shared" si="14"/>
        <v>1</v>
      </c>
      <c r="U78" s="591">
        <f>+SUM(Q73:T78)</f>
        <v>24</v>
      </c>
    </row>
    <row r="79" spans="2:23">
      <c r="I79" s="1004"/>
      <c r="J79" s="1004"/>
      <c r="K79" s="560">
        <f>+SUM(F73:J78)</f>
        <v>4901.5399999999991</v>
      </c>
    </row>
    <row r="81" spans="2:22" ht="18.75">
      <c r="B81" s="1036" t="s">
        <v>402</v>
      </c>
      <c r="C81" s="1036"/>
      <c r="D81" s="1036"/>
      <c r="E81" s="1036"/>
      <c r="F81" s="1036"/>
      <c r="G81" s="1036"/>
      <c r="H81" s="1036"/>
    </row>
    <row r="82" spans="2:22" ht="18.75">
      <c r="B82" s="604"/>
      <c r="C82" s="604"/>
      <c r="D82" s="604"/>
      <c r="E82" s="604"/>
      <c r="F82" s="604"/>
      <c r="G82" s="604"/>
      <c r="H82" s="604"/>
    </row>
    <row r="83" spans="2:22">
      <c r="B83" s="646" t="s">
        <v>50</v>
      </c>
      <c r="C83" s="645"/>
      <c r="D83" s="645"/>
      <c r="E83" s="1043" t="s">
        <v>318</v>
      </c>
      <c r="F83" s="1044"/>
      <c r="G83" s="1044"/>
      <c r="H83" s="1045"/>
      <c r="I83" s="564"/>
      <c r="J83" s="564"/>
    </row>
    <row r="84" spans="2:22">
      <c r="B84" s="654" t="s">
        <v>130</v>
      </c>
      <c r="C84" s="655" t="s">
        <v>3</v>
      </c>
      <c r="D84" s="655" t="s">
        <v>319</v>
      </c>
      <c r="E84" s="656" t="s">
        <v>248</v>
      </c>
      <c r="F84" s="656" t="s">
        <v>249</v>
      </c>
      <c r="G84" s="656" t="s">
        <v>250</v>
      </c>
      <c r="H84" s="656" t="s">
        <v>251</v>
      </c>
      <c r="I84" s="550"/>
      <c r="J84" s="550"/>
    </row>
    <row r="85" spans="2:22">
      <c r="B85" s="565"/>
      <c r="C85" s="895" t="s">
        <v>320</v>
      </c>
      <c r="D85" s="554" t="s">
        <v>321</v>
      </c>
      <c r="E85" s="555">
        <f>+ROUND('Resolución 138-2019-OS_CD'!E78*Factores!$B$20,2)</f>
        <v>13.41</v>
      </c>
      <c r="F85" s="555">
        <f>+ROUND('Resolución 138-2019-OS_CD'!F78*Factores!$B$20,2)</f>
        <v>7.36</v>
      </c>
      <c r="G85" s="555">
        <f>+ROUND('Resolución 138-2019-OS_CD'!G78*Factores!$B$20,2)</f>
        <v>7.34</v>
      </c>
      <c r="H85" s="555">
        <f>+ROUND('Resolución 138-2019-OS_CD'!H78*Factores!$B$20,2)</f>
        <v>7.2</v>
      </c>
      <c r="I85" s="557"/>
      <c r="L85" s="557">
        <v>9.75</v>
      </c>
      <c r="M85" s="557">
        <v>6.03</v>
      </c>
      <c r="N85" s="557">
        <v>5.73</v>
      </c>
      <c r="O85" s="557">
        <v>5.58</v>
      </c>
      <c r="R85" s="532">
        <f t="shared" ref="R85:U92" si="15">+IF(L85=E85,0,1)</f>
        <v>1</v>
      </c>
      <c r="S85" s="532">
        <f t="shared" si="15"/>
        <v>1</v>
      </c>
      <c r="T85" s="532">
        <f t="shared" si="15"/>
        <v>1</v>
      </c>
      <c r="U85" s="532">
        <f t="shared" si="15"/>
        <v>1</v>
      </c>
    </row>
    <row r="86" spans="2:22">
      <c r="B86" s="558"/>
      <c r="C86" s="893"/>
      <c r="D86" s="554" t="s">
        <v>322</v>
      </c>
      <c r="E86" s="555">
        <f>+ROUND('Resolución 138-2019-OS_CD'!E79*Factores!$B$20,2)</f>
        <v>16.649999999999999</v>
      </c>
      <c r="F86" s="555">
        <f>+ROUND('Resolución 138-2019-OS_CD'!F79*Factores!$B$20,2)</f>
        <v>9.44</v>
      </c>
      <c r="G86" s="555">
        <f>+ROUND('Resolución 138-2019-OS_CD'!G79*Factores!$B$20,2)</f>
        <v>9.41</v>
      </c>
      <c r="H86" s="555">
        <f>+ROUND('Resolución 138-2019-OS_CD'!H79*Factores!$B$20,2)</f>
        <v>9.32</v>
      </c>
      <c r="I86" s="557"/>
      <c r="L86" s="557">
        <v>13.71</v>
      </c>
      <c r="M86" s="557">
        <v>8.8000000000000007</v>
      </c>
      <c r="N86" s="557">
        <v>8.19</v>
      </c>
      <c r="O86" s="557">
        <v>8.1999999999999993</v>
      </c>
      <c r="R86" s="532">
        <f t="shared" si="15"/>
        <v>1</v>
      </c>
      <c r="S86" s="532">
        <f t="shared" si="15"/>
        <v>1</v>
      </c>
      <c r="T86" s="532">
        <f t="shared" si="15"/>
        <v>1</v>
      </c>
      <c r="U86" s="532">
        <f t="shared" si="15"/>
        <v>1</v>
      </c>
    </row>
    <row r="87" spans="2:22">
      <c r="B87" s="561" t="s">
        <v>357</v>
      </c>
      <c r="C87" s="893"/>
      <c r="D87" s="554" t="s">
        <v>324</v>
      </c>
      <c r="E87" s="555">
        <f>+ROUND('Resolución 138-2019-OS_CD'!E80*Factores!$B$20,2)</f>
        <v>16.75</v>
      </c>
      <c r="F87" s="555">
        <f>+ROUND('Resolución 138-2019-OS_CD'!F80*Factores!$B$20,2)</f>
        <v>9.65</v>
      </c>
      <c r="G87" s="555">
        <f>+ROUND('Resolución 138-2019-OS_CD'!G80*Factores!$B$20,2)</f>
        <v>9.6199999999999992</v>
      </c>
      <c r="H87" s="555">
        <f>+ROUND('Resolución 138-2019-OS_CD'!H80*Factores!$B$20,2)</f>
        <v>9.4499999999999993</v>
      </c>
      <c r="I87" s="557"/>
      <c r="L87" s="557">
        <v>13.77</v>
      </c>
      <c r="M87" s="557">
        <v>8.8800000000000008</v>
      </c>
      <c r="N87" s="557">
        <v>8.26</v>
      </c>
      <c r="O87" s="557">
        <v>8.2899999999999991</v>
      </c>
      <c r="R87" s="532">
        <f t="shared" si="15"/>
        <v>1</v>
      </c>
      <c r="S87" s="532">
        <f t="shared" si="15"/>
        <v>1</v>
      </c>
      <c r="T87" s="532">
        <f t="shared" si="15"/>
        <v>1</v>
      </c>
      <c r="U87" s="532">
        <f t="shared" si="15"/>
        <v>1</v>
      </c>
    </row>
    <row r="88" spans="2:22">
      <c r="B88" s="561" t="s">
        <v>358</v>
      </c>
      <c r="C88" s="893"/>
      <c r="D88" s="554" t="s">
        <v>326</v>
      </c>
      <c r="E88" s="555">
        <f>+ROUND('Resolución 138-2019-OS_CD'!E81*Factores!$B$20,2)</f>
        <v>28.23</v>
      </c>
      <c r="F88" s="555">
        <f>+ROUND('Resolución 138-2019-OS_CD'!F81*Factores!$B$20,2)</f>
        <v>26.01</v>
      </c>
      <c r="G88" s="555">
        <f>+ROUND('Resolución 138-2019-OS_CD'!G81*Factores!$B$20,2)</f>
        <v>26.01</v>
      </c>
      <c r="H88" s="555">
        <f>+ROUND('Resolución 138-2019-OS_CD'!H81*Factores!$B$20,2)</f>
        <v>26.11</v>
      </c>
      <c r="I88" s="557"/>
      <c r="L88" s="557">
        <v>23.34</v>
      </c>
      <c r="M88" s="557">
        <v>21.96</v>
      </c>
      <c r="N88" s="557">
        <v>23.49</v>
      </c>
      <c r="O88" s="557">
        <v>21.8</v>
      </c>
      <c r="R88" s="532">
        <f t="shared" si="15"/>
        <v>1</v>
      </c>
      <c r="S88" s="532">
        <f t="shared" si="15"/>
        <v>1</v>
      </c>
      <c r="T88" s="532">
        <f t="shared" si="15"/>
        <v>1</v>
      </c>
      <c r="U88" s="532">
        <f t="shared" si="15"/>
        <v>1</v>
      </c>
    </row>
    <row r="89" spans="2:22">
      <c r="B89" s="561" t="s">
        <v>359</v>
      </c>
      <c r="C89" s="902" t="s">
        <v>328</v>
      </c>
      <c r="D89" s="567" t="s">
        <v>321</v>
      </c>
      <c r="E89" s="555">
        <f>+ROUND('Resolución 138-2019-OS_CD'!E82*Factores!$B$20,2)</f>
        <v>17.420000000000002</v>
      </c>
      <c r="F89" s="555">
        <f>+ROUND('Resolución 138-2019-OS_CD'!F82*Factores!$B$20,2)</f>
        <v>10.24</v>
      </c>
      <c r="G89" s="555">
        <f>+ROUND('Resolución 138-2019-OS_CD'!G82*Factores!$B$20,2)</f>
        <v>10.220000000000001</v>
      </c>
      <c r="H89" s="555">
        <f>+ROUND('Resolución 138-2019-OS_CD'!H82*Factores!$B$20,2)</f>
        <v>9.9499999999999993</v>
      </c>
      <c r="I89" s="557"/>
      <c r="L89" s="557">
        <v>12.44</v>
      </c>
      <c r="M89" s="557">
        <v>8.01</v>
      </c>
      <c r="N89" s="557">
        <v>7.73</v>
      </c>
      <c r="O89" s="557">
        <v>7.47</v>
      </c>
      <c r="R89" s="532">
        <f t="shared" si="15"/>
        <v>1</v>
      </c>
      <c r="S89" s="532">
        <f t="shared" si="15"/>
        <v>1</v>
      </c>
      <c r="T89" s="532">
        <f t="shared" si="15"/>
        <v>1</v>
      </c>
      <c r="U89" s="532">
        <f t="shared" si="15"/>
        <v>1</v>
      </c>
    </row>
    <row r="90" spans="2:22">
      <c r="B90" s="566"/>
      <c r="C90" s="538"/>
      <c r="D90" s="567" t="s">
        <v>322</v>
      </c>
      <c r="E90" s="555">
        <f>+ROUND('Resolución 138-2019-OS_CD'!E83*Factores!$B$20,2)</f>
        <v>20.69</v>
      </c>
      <c r="F90" s="555">
        <f>+ROUND('Resolución 138-2019-OS_CD'!F83*Factores!$B$20,2)</f>
        <v>11.62</v>
      </c>
      <c r="G90" s="555">
        <f>+ROUND('Resolución 138-2019-OS_CD'!G83*Factores!$B$20,2)</f>
        <v>11.6</v>
      </c>
      <c r="H90" s="555">
        <f>+ROUND('Resolución 138-2019-OS_CD'!H83*Factores!$B$20,2)</f>
        <v>11.42</v>
      </c>
      <c r="I90" s="557"/>
      <c r="L90" s="557">
        <v>15.81</v>
      </c>
      <c r="M90" s="557">
        <v>10.18</v>
      </c>
      <c r="N90" s="557">
        <v>9.52</v>
      </c>
      <c r="O90" s="557">
        <v>9.5</v>
      </c>
      <c r="R90" s="532">
        <f t="shared" si="15"/>
        <v>1</v>
      </c>
      <c r="S90" s="532">
        <f t="shared" si="15"/>
        <v>1</v>
      </c>
      <c r="T90" s="532">
        <f t="shared" si="15"/>
        <v>1</v>
      </c>
      <c r="U90" s="532">
        <f t="shared" si="15"/>
        <v>1</v>
      </c>
    </row>
    <row r="91" spans="2:22">
      <c r="B91" s="566"/>
      <c r="C91" s="538"/>
      <c r="D91" s="567" t="s">
        <v>324</v>
      </c>
      <c r="E91" s="555">
        <f>+ROUND('Resolución 138-2019-OS_CD'!E84*Factores!$B$20,2)</f>
        <v>21.59</v>
      </c>
      <c r="F91" s="555">
        <f>+ROUND('Resolución 138-2019-OS_CD'!F84*Factores!$B$20,2)</f>
        <v>12.89</v>
      </c>
      <c r="G91" s="555">
        <f>+ROUND('Resolución 138-2019-OS_CD'!G84*Factores!$B$20,2)</f>
        <v>12.86</v>
      </c>
      <c r="H91" s="555">
        <f>+ROUND('Resolución 138-2019-OS_CD'!H84*Factores!$B$20,2)</f>
        <v>12.52</v>
      </c>
      <c r="I91" s="557"/>
      <c r="L91" s="557">
        <v>16.48</v>
      </c>
      <c r="M91" s="557">
        <v>10.99</v>
      </c>
      <c r="N91" s="557">
        <v>10.36</v>
      </c>
      <c r="O91" s="557">
        <v>10.32</v>
      </c>
      <c r="R91" s="532">
        <f t="shared" si="15"/>
        <v>1</v>
      </c>
      <c r="S91" s="532">
        <f t="shared" si="15"/>
        <v>1</v>
      </c>
      <c r="T91" s="532">
        <f t="shared" si="15"/>
        <v>1</v>
      </c>
      <c r="U91" s="532">
        <f t="shared" si="15"/>
        <v>1</v>
      </c>
    </row>
    <row r="92" spans="2:22">
      <c r="B92" s="568"/>
      <c r="C92" s="542"/>
      <c r="D92" s="546" t="s">
        <v>326</v>
      </c>
      <c r="E92" s="555">
        <f>+ROUND('Resolución 138-2019-OS_CD'!E85*Factores!$B$20,2)</f>
        <v>35.08</v>
      </c>
      <c r="F92" s="555">
        <f>+ROUND('Resolución 138-2019-OS_CD'!F85*Factores!$B$20,2)</f>
        <v>32.9</v>
      </c>
      <c r="G92" s="555">
        <f>+ROUND('Resolución 138-2019-OS_CD'!G85*Factores!$B$20,2)</f>
        <v>32.9</v>
      </c>
      <c r="H92" s="555">
        <f>+ROUND('Resolución 138-2019-OS_CD'!H85*Factores!$B$20,2)</f>
        <v>33.24</v>
      </c>
      <c r="K92" s="964" t="s">
        <v>430</v>
      </c>
      <c r="L92" s="557">
        <v>26.06</v>
      </c>
      <c r="M92" s="557">
        <v>25.19</v>
      </c>
      <c r="N92" s="557">
        <v>26.81</v>
      </c>
      <c r="O92" s="557">
        <v>25.09</v>
      </c>
      <c r="R92" s="532">
        <f t="shared" si="15"/>
        <v>1</v>
      </c>
      <c r="S92" s="532">
        <f t="shared" si="15"/>
        <v>1</v>
      </c>
      <c r="T92" s="532">
        <f t="shared" si="15"/>
        <v>1</v>
      </c>
      <c r="U92" s="532">
        <f t="shared" si="15"/>
        <v>1</v>
      </c>
      <c r="V92" s="591">
        <f>+SUM(R85:U92)</f>
        <v>32</v>
      </c>
    </row>
    <row r="93" spans="2:22">
      <c r="B93" s="888"/>
      <c r="C93" s="548"/>
      <c r="D93" s="548"/>
      <c r="E93" s="887"/>
      <c r="F93" s="887"/>
      <c r="G93" s="887"/>
      <c r="H93" s="887"/>
      <c r="K93" s="557">
        <f>+SUM(E85:H92)</f>
        <v>529.09999999999991</v>
      </c>
      <c r="L93" s="557"/>
      <c r="M93" s="557"/>
      <c r="N93" s="557"/>
      <c r="O93" s="557"/>
      <c r="V93" s="591"/>
    </row>
    <row r="94" spans="2:22">
      <c r="B94" s="888"/>
      <c r="C94" s="548"/>
      <c r="D94" s="548"/>
      <c r="E94" s="557"/>
      <c r="F94" s="557"/>
      <c r="G94" s="557"/>
      <c r="H94" s="557"/>
      <c r="K94" s="557"/>
      <c r="L94" s="557"/>
      <c r="M94" s="557"/>
      <c r="N94" s="557"/>
      <c r="O94" s="557"/>
      <c r="V94" s="591"/>
    </row>
    <row r="95" spans="2:22">
      <c r="B95" s="606" t="s">
        <v>50</v>
      </c>
      <c r="C95" s="657"/>
      <c r="D95" s="657"/>
      <c r="E95" s="1039" t="s">
        <v>318</v>
      </c>
      <c r="F95" s="1046"/>
      <c r="G95" s="1046"/>
      <c r="H95" s="1047"/>
      <c r="K95" s="564"/>
      <c r="L95" s="564"/>
    </row>
    <row r="96" spans="2:22" ht="24">
      <c r="B96" s="658" t="s">
        <v>130</v>
      </c>
      <c r="C96" s="658" t="s">
        <v>3</v>
      </c>
      <c r="D96" s="658" t="s">
        <v>319</v>
      </c>
      <c r="E96" s="1002" t="s">
        <v>252</v>
      </c>
      <c r="F96" s="659" t="s">
        <v>263</v>
      </c>
      <c r="G96" s="659" t="s">
        <v>254</v>
      </c>
      <c r="H96" s="659" t="s">
        <v>265</v>
      </c>
      <c r="K96" s="550"/>
      <c r="L96" s="550"/>
    </row>
    <row r="97" spans="2:22">
      <c r="B97" s="565"/>
      <c r="C97" s="895" t="s">
        <v>320</v>
      </c>
      <c r="D97" s="567" t="s">
        <v>321</v>
      </c>
      <c r="E97" s="1003">
        <f>+ROUND('Resolución 138-2019-OS_CD'!E89*Factores!$B$20,2)</f>
        <v>8.89</v>
      </c>
      <c r="F97" s="915">
        <f>+ROUND('Resolución 138-2019-OS_CD'!F89*Factores!$B$20,2)</f>
        <v>8.42</v>
      </c>
      <c r="G97" s="915">
        <f>+ROUND('Resolución 138-2019-OS_CD'!G89*Factores!$B$20,2)</f>
        <v>9.25</v>
      </c>
      <c r="H97" s="915">
        <f>+ROUND('Resolución 138-2019-OS_CD'!H89*Factores!$B$20,2)</f>
        <v>8.31</v>
      </c>
      <c r="K97" s="557"/>
      <c r="L97" s="557">
        <v>6.26</v>
      </c>
      <c r="M97" s="557">
        <v>5.48</v>
      </c>
      <c r="N97" s="557">
        <v>6.75</v>
      </c>
      <c r="O97" s="557">
        <v>5.72</v>
      </c>
      <c r="R97" s="532">
        <f t="shared" ref="R97:U104" si="16">+IF(L97=E97,0,1)</f>
        <v>1</v>
      </c>
      <c r="S97" s="532">
        <f t="shared" si="16"/>
        <v>1</v>
      </c>
      <c r="T97" s="532">
        <f t="shared" si="16"/>
        <v>1</v>
      </c>
      <c r="U97" s="532">
        <f t="shared" si="16"/>
        <v>1</v>
      </c>
    </row>
    <row r="98" spans="2:22">
      <c r="B98" s="558"/>
      <c r="C98" s="893"/>
      <c r="D98" s="567" t="s">
        <v>322</v>
      </c>
      <c r="E98" s="1003">
        <f>+ROUND('Resolución 138-2019-OS_CD'!E90*Factores!$B$20,2)</f>
        <v>11.14</v>
      </c>
      <c r="F98" s="915">
        <f>+ROUND('Resolución 138-2019-OS_CD'!F90*Factores!$B$20,2)</f>
        <v>10.76</v>
      </c>
      <c r="G98" s="915">
        <f>+ROUND('Resolución 138-2019-OS_CD'!G90*Factores!$B$20,2)</f>
        <v>11.76</v>
      </c>
      <c r="H98" s="915">
        <f>+ROUND('Resolución 138-2019-OS_CD'!H90*Factores!$B$20,2)</f>
        <v>10.42</v>
      </c>
      <c r="K98" s="557"/>
      <c r="L98" s="557">
        <v>8.86</v>
      </c>
      <c r="M98" s="557">
        <v>8.08</v>
      </c>
      <c r="N98" s="557">
        <v>9.75</v>
      </c>
      <c r="O98" s="557">
        <v>8.1</v>
      </c>
      <c r="R98" s="532">
        <f t="shared" si="16"/>
        <v>1</v>
      </c>
      <c r="S98" s="532">
        <f t="shared" si="16"/>
        <v>1</v>
      </c>
      <c r="T98" s="532">
        <f t="shared" si="16"/>
        <v>1</v>
      </c>
      <c r="U98" s="532">
        <f t="shared" si="16"/>
        <v>1</v>
      </c>
    </row>
    <row r="99" spans="2:22">
      <c r="B99" s="561" t="s">
        <v>357</v>
      </c>
      <c r="C99" s="893"/>
      <c r="D99" s="567" t="s">
        <v>324</v>
      </c>
      <c r="E99" s="1003">
        <f>+ROUND('Resolución 138-2019-OS_CD'!E91*Factores!$B$20,2)</f>
        <v>11.22</v>
      </c>
      <c r="F99" s="915">
        <f>+ROUND('Resolución 138-2019-OS_CD'!F91*Factores!$B$20,2)</f>
        <v>10.88</v>
      </c>
      <c r="G99" s="915">
        <f>+ROUND('Resolución 138-2019-OS_CD'!G91*Factores!$B$20,2)</f>
        <v>11.87</v>
      </c>
      <c r="H99" s="915">
        <f>+ROUND('Resolución 138-2019-OS_CD'!H91*Factores!$B$20,2)</f>
        <v>10.5</v>
      </c>
      <c r="K99" s="557"/>
      <c r="L99" s="557">
        <v>8.9700000000000006</v>
      </c>
      <c r="M99" s="557">
        <v>8.17</v>
      </c>
      <c r="N99" s="557">
        <v>9.83</v>
      </c>
      <c r="O99" s="557">
        <v>8.2200000000000006</v>
      </c>
      <c r="R99" s="532">
        <f t="shared" si="16"/>
        <v>1</v>
      </c>
      <c r="S99" s="532">
        <f t="shared" si="16"/>
        <v>1</v>
      </c>
      <c r="T99" s="532">
        <f t="shared" si="16"/>
        <v>1</v>
      </c>
      <c r="U99" s="532">
        <f t="shared" si="16"/>
        <v>1</v>
      </c>
    </row>
    <row r="100" spans="2:22">
      <c r="B100" s="561" t="s">
        <v>358</v>
      </c>
      <c r="C100" s="893"/>
      <c r="D100" s="567" t="s">
        <v>326</v>
      </c>
      <c r="E100" s="1003">
        <f>+ROUND('Resolución 138-2019-OS_CD'!E92*Factores!$B$20,2)</f>
        <v>28.9</v>
      </c>
      <c r="F100" s="915">
        <f>+ROUND('Resolución 138-2019-OS_CD'!F92*Factores!$B$20,2)</f>
        <v>26.52</v>
      </c>
      <c r="G100" s="915">
        <f>+ROUND('Resolución 138-2019-OS_CD'!G92*Factores!$B$20,2)</f>
        <v>26.82</v>
      </c>
      <c r="H100" s="915">
        <f>+ROUND('Resolución 138-2019-OS_CD'!H92*Factores!$B$20,2)</f>
        <v>28.89</v>
      </c>
      <c r="K100" s="557"/>
      <c r="L100" s="557">
        <v>24.74</v>
      </c>
      <c r="M100" s="557">
        <v>21.76</v>
      </c>
      <c r="N100" s="557">
        <v>22.23</v>
      </c>
      <c r="O100" s="557">
        <v>24.95</v>
      </c>
      <c r="R100" s="532">
        <f t="shared" si="16"/>
        <v>1</v>
      </c>
      <c r="S100" s="532">
        <f t="shared" si="16"/>
        <v>1</v>
      </c>
      <c r="T100" s="532">
        <f t="shared" si="16"/>
        <v>1</v>
      </c>
      <c r="U100" s="532">
        <f t="shared" si="16"/>
        <v>1</v>
      </c>
    </row>
    <row r="101" spans="2:22">
      <c r="B101" s="561" t="s">
        <v>359</v>
      </c>
      <c r="C101" s="903" t="s">
        <v>328</v>
      </c>
      <c r="D101" s="569" t="s">
        <v>321</v>
      </c>
      <c r="E101" s="1003">
        <f>+ROUND('Resolución 138-2019-OS_CD'!E93*Factores!$B$20,2)</f>
        <v>12.28</v>
      </c>
      <c r="F101" s="915">
        <f>+ROUND('Resolución 138-2019-OS_CD'!F93*Factores!$B$20,2)</f>
        <v>11.41</v>
      </c>
      <c r="G101" s="915">
        <f>+ROUND('Resolución 138-2019-OS_CD'!G93*Factores!$B$20,2)</f>
        <v>12.43</v>
      </c>
      <c r="H101" s="915">
        <f>+ROUND('Resolución 138-2019-OS_CD'!H93*Factores!$B$20,2)</f>
        <v>11.58</v>
      </c>
      <c r="K101" s="557"/>
      <c r="L101" s="557">
        <v>8.31</v>
      </c>
      <c r="M101" s="557">
        <v>7.36</v>
      </c>
      <c r="N101" s="557">
        <v>8.86</v>
      </c>
      <c r="O101" s="557">
        <v>7.66</v>
      </c>
      <c r="R101" s="532">
        <f t="shared" si="16"/>
        <v>1</v>
      </c>
      <c r="S101" s="532">
        <f t="shared" si="16"/>
        <v>1</v>
      </c>
      <c r="T101" s="532">
        <f t="shared" si="16"/>
        <v>1</v>
      </c>
      <c r="U101" s="532">
        <f t="shared" si="16"/>
        <v>1</v>
      </c>
    </row>
    <row r="102" spans="2:22">
      <c r="B102" s="566"/>
      <c r="C102" s="538"/>
      <c r="D102" s="569" t="s">
        <v>322</v>
      </c>
      <c r="E102" s="1003">
        <f>+ROUND('Resolución 138-2019-OS_CD'!E94*Factores!$B$20,2)</f>
        <v>13.62</v>
      </c>
      <c r="F102" s="915">
        <f>+ROUND('Resolución 138-2019-OS_CD'!F94*Factores!$B$20,2)</f>
        <v>13.24</v>
      </c>
      <c r="G102" s="915">
        <f>+ROUND('Resolución 138-2019-OS_CD'!G94*Factores!$B$20,2)</f>
        <v>14.49</v>
      </c>
      <c r="H102" s="915">
        <f>+ROUND('Resolución 138-2019-OS_CD'!H94*Factores!$B$20,2)</f>
        <v>12.7</v>
      </c>
      <c r="K102" s="557"/>
      <c r="L102" s="557">
        <v>10.039999999999999</v>
      </c>
      <c r="M102" s="557">
        <v>9.36</v>
      </c>
      <c r="N102" s="557">
        <v>11.27</v>
      </c>
      <c r="O102" s="557">
        <v>9.15</v>
      </c>
      <c r="R102" s="532">
        <f t="shared" si="16"/>
        <v>1</v>
      </c>
      <c r="S102" s="532">
        <f t="shared" si="16"/>
        <v>1</v>
      </c>
      <c r="T102" s="532">
        <f t="shared" si="16"/>
        <v>1</v>
      </c>
      <c r="U102" s="532">
        <f t="shared" si="16"/>
        <v>1</v>
      </c>
    </row>
    <row r="103" spans="2:22">
      <c r="B103" s="566"/>
      <c r="C103" s="538"/>
      <c r="D103" s="569" t="s">
        <v>324</v>
      </c>
      <c r="E103" s="1003">
        <f>+ROUND('Resolución 138-2019-OS_CD'!E95*Factores!$B$20,2)</f>
        <v>15.2</v>
      </c>
      <c r="F103" s="915">
        <f>+ROUND('Resolución 138-2019-OS_CD'!F95*Factores!$B$20,2)</f>
        <v>14.29</v>
      </c>
      <c r="G103" s="915">
        <f>+ROUND('Resolución 138-2019-OS_CD'!G95*Factores!$B$20,2)</f>
        <v>15.52</v>
      </c>
      <c r="H103" s="915">
        <f>+ROUND('Resolución 138-2019-OS_CD'!H95*Factores!$B$20,2)</f>
        <v>14.35</v>
      </c>
      <c r="K103" s="557"/>
      <c r="L103" s="557">
        <v>10.97</v>
      </c>
      <c r="M103" s="557">
        <v>10.18</v>
      </c>
      <c r="N103" s="557">
        <v>12.05</v>
      </c>
      <c r="O103" s="557">
        <v>10.11</v>
      </c>
      <c r="R103" s="532">
        <f t="shared" si="16"/>
        <v>1</v>
      </c>
      <c r="S103" s="532">
        <f t="shared" si="16"/>
        <v>1</v>
      </c>
      <c r="T103" s="532">
        <f t="shared" si="16"/>
        <v>1</v>
      </c>
      <c r="U103" s="532">
        <f t="shared" si="16"/>
        <v>1</v>
      </c>
    </row>
    <row r="104" spans="2:22">
      <c r="B104" s="568"/>
      <c r="C104" s="542"/>
      <c r="D104" s="546" t="s">
        <v>326</v>
      </c>
      <c r="E104" s="1003">
        <f>+ROUND('Resolución 138-2019-OS_CD'!E96*Factores!$B$20,2)</f>
        <v>37.22</v>
      </c>
      <c r="F104" s="915">
        <f>+ROUND('Resolución 138-2019-OS_CD'!F96*Factores!$B$20,2)</f>
        <v>33.6</v>
      </c>
      <c r="G104" s="915">
        <f>+ROUND('Resolución 138-2019-OS_CD'!G96*Factores!$B$20,2)</f>
        <v>33.85</v>
      </c>
      <c r="H104" s="915">
        <f>+ROUND('Resolución 138-2019-OS_CD'!H96*Factores!$B$20,2)</f>
        <v>37.32</v>
      </c>
      <c r="K104" s="964" t="s">
        <v>430</v>
      </c>
      <c r="L104" s="557">
        <v>28.65</v>
      </c>
      <c r="M104" s="557">
        <v>25.07</v>
      </c>
      <c r="N104" s="557">
        <v>25.36</v>
      </c>
      <c r="O104" s="557">
        <v>29.02</v>
      </c>
      <c r="R104" s="532">
        <f t="shared" si="16"/>
        <v>1</v>
      </c>
      <c r="S104" s="532">
        <f t="shared" si="16"/>
        <v>1</v>
      </c>
      <c r="T104" s="532">
        <f t="shared" si="16"/>
        <v>1</v>
      </c>
      <c r="U104" s="532">
        <f t="shared" si="16"/>
        <v>1</v>
      </c>
      <c r="V104" s="591">
        <f>+SUM(R97:U104)</f>
        <v>32</v>
      </c>
    </row>
    <row r="105" spans="2:22">
      <c r="B105" s="888"/>
      <c r="C105" s="548"/>
      <c r="D105" s="548"/>
      <c r="E105" s="960"/>
      <c r="F105" s="887"/>
      <c r="G105" s="887"/>
      <c r="H105" s="887"/>
      <c r="I105" s="557"/>
      <c r="K105" s="560">
        <f>+SUM(E97:H104)</f>
        <v>537.65000000000009</v>
      </c>
      <c r="L105" s="557"/>
      <c r="M105" s="557"/>
      <c r="N105" s="557"/>
      <c r="O105" s="557"/>
      <c r="V105" s="591"/>
    </row>
    <row r="106" spans="2:22">
      <c r="B106" s="888"/>
      <c r="C106" s="548"/>
      <c r="D106" s="548"/>
      <c r="E106" s="960"/>
      <c r="F106" s="887"/>
      <c r="G106" s="887"/>
      <c r="H106" s="887"/>
      <c r="I106" s="557"/>
      <c r="L106" s="557"/>
      <c r="M106" s="557"/>
      <c r="N106" s="557"/>
      <c r="O106" s="557"/>
      <c r="V106" s="591"/>
    </row>
    <row r="107" spans="2:22">
      <c r="B107" s="888"/>
      <c r="C107" s="548"/>
      <c r="D107" s="548"/>
      <c r="E107" s="887"/>
      <c r="F107" s="887"/>
      <c r="G107" s="887"/>
      <c r="H107" s="887"/>
      <c r="I107" s="557"/>
      <c r="L107" s="557"/>
      <c r="M107" s="557"/>
      <c r="N107" s="557"/>
      <c r="O107" s="557"/>
      <c r="V107" s="591"/>
    </row>
    <row r="108" spans="2:22">
      <c r="B108" s="888"/>
      <c r="C108" s="548"/>
      <c r="D108" s="548"/>
      <c r="E108" s="887"/>
      <c r="F108" s="887"/>
      <c r="G108" s="887"/>
      <c r="H108" s="887"/>
      <c r="I108" s="557"/>
      <c r="L108" s="557"/>
      <c r="M108" s="557"/>
      <c r="N108" s="557"/>
      <c r="O108" s="557"/>
      <c r="V108" s="591"/>
    </row>
    <row r="109" spans="2:22">
      <c r="B109" s="888"/>
      <c r="C109" s="548"/>
      <c r="D109" s="548"/>
      <c r="E109" s="887"/>
      <c r="F109" s="887"/>
      <c r="G109" s="887"/>
      <c r="H109" s="887"/>
      <c r="I109" s="557"/>
      <c r="L109" s="557"/>
      <c r="M109" s="557"/>
      <c r="N109" s="557"/>
      <c r="O109" s="557"/>
      <c r="V109" s="591"/>
    </row>
    <row r="110" spans="2:22">
      <c r="B110" s="888"/>
      <c r="C110" s="548"/>
      <c r="D110" s="548"/>
      <c r="E110" s="887"/>
      <c r="F110" s="887"/>
      <c r="G110" s="887"/>
      <c r="H110" s="887"/>
      <c r="I110" s="557"/>
      <c r="L110" s="557"/>
      <c r="M110" s="557"/>
      <c r="N110" s="557"/>
      <c r="O110" s="557"/>
      <c r="V110" s="591"/>
    </row>
    <row r="111" spans="2:22">
      <c r="B111" s="888"/>
      <c r="C111" s="548"/>
      <c r="D111" s="548"/>
      <c r="E111" s="887"/>
      <c r="F111" s="887"/>
      <c r="G111" s="887"/>
      <c r="H111" s="887"/>
      <c r="I111" s="557"/>
      <c r="L111" s="557"/>
      <c r="M111" s="557"/>
      <c r="N111" s="557"/>
      <c r="O111" s="557"/>
      <c r="V111" s="591"/>
    </row>
    <row r="112" spans="2:22">
      <c r="B112" s="888"/>
      <c r="C112" s="548"/>
      <c r="D112" s="548"/>
      <c r="E112" s="887"/>
      <c r="F112" s="887"/>
      <c r="G112" s="887"/>
      <c r="H112" s="887"/>
      <c r="I112" s="557"/>
      <c r="L112" s="557"/>
      <c r="M112" s="557"/>
      <c r="N112" s="557"/>
      <c r="O112" s="557"/>
      <c r="V112" s="591"/>
    </row>
    <row r="113" spans="2:22">
      <c r="B113" s="888"/>
      <c r="C113" s="548"/>
      <c r="D113" s="548"/>
      <c r="E113" s="557"/>
      <c r="F113" s="557"/>
      <c r="G113" s="557"/>
      <c r="H113" s="557"/>
      <c r="I113" s="557"/>
      <c r="L113" s="557"/>
      <c r="M113" s="557"/>
      <c r="N113" s="557"/>
      <c r="O113" s="557"/>
      <c r="V113" s="591"/>
    </row>
    <row r="114" spans="2:22">
      <c r="B114" s="534"/>
      <c r="C114" s="534"/>
      <c r="D114" s="534"/>
      <c r="E114" s="534"/>
      <c r="F114" s="534"/>
      <c r="G114" s="534"/>
      <c r="H114" s="534"/>
      <c r="I114" s="534"/>
      <c r="L114" s="534"/>
    </row>
    <row r="115" spans="2:22">
      <c r="B115" s="606" t="s">
        <v>50</v>
      </c>
      <c r="C115" s="660"/>
      <c r="D115" s="660"/>
      <c r="E115" s="1039" t="s">
        <v>318</v>
      </c>
      <c r="F115" s="1040"/>
      <c r="G115" s="1040"/>
      <c r="H115" s="1041"/>
      <c r="I115" s="564"/>
      <c r="L115" s="564"/>
    </row>
    <row r="116" spans="2:22">
      <c r="B116" s="613" t="s">
        <v>130</v>
      </c>
      <c r="C116" s="613" t="s">
        <v>3</v>
      </c>
      <c r="D116" s="613" t="s">
        <v>319</v>
      </c>
      <c r="E116" s="614" t="s">
        <v>255</v>
      </c>
      <c r="F116" s="614" t="s">
        <v>266</v>
      </c>
      <c r="G116" s="614" t="s">
        <v>256</v>
      </c>
      <c r="H116" s="614" t="s">
        <v>257</v>
      </c>
      <c r="I116" s="550"/>
      <c r="L116" s="550"/>
    </row>
    <row r="117" spans="2:22">
      <c r="B117" s="565"/>
      <c r="C117" s="895" t="s">
        <v>320</v>
      </c>
      <c r="D117" s="567" t="s">
        <v>321</v>
      </c>
      <c r="E117" s="915">
        <f>+ROUND('Resolución 138-2019-OS_CD'!E100*Factores!$B$20,2)</f>
        <v>8.99</v>
      </c>
      <c r="F117" s="915">
        <f>+ROUND('Resolución 138-2019-OS_CD'!F100*Factores!$B$20,2)</f>
        <v>7.6</v>
      </c>
      <c r="G117" s="915">
        <f>+ROUND('Resolución 138-2019-OS_CD'!G100*Factores!$B$20,2)</f>
        <v>7.55</v>
      </c>
      <c r="H117" s="915">
        <f>+ROUND('Resolución 138-2019-OS_CD'!H100*Factores!$B$20,2)</f>
        <v>7.24</v>
      </c>
      <c r="I117" s="557"/>
      <c r="L117" s="557">
        <v>6.53</v>
      </c>
      <c r="M117" s="557">
        <v>5.87</v>
      </c>
      <c r="N117" s="557">
        <v>5.77</v>
      </c>
      <c r="O117" s="557">
        <v>5.48</v>
      </c>
      <c r="R117" s="532">
        <f t="shared" ref="R117:U124" si="17">+IF(L117=E117,0,1)</f>
        <v>1</v>
      </c>
      <c r="S117" s="532">
        <f t="shared" si="17"/>
        <v>1</v>
      </c>
      <c r="T117" s="532">
        <f t="shared" si="17"/>
        <v>1</v>
      </c>
      <c r="U117" s="532">
        <f t="shared" si="17"/>
        <v>1</v>
      </c>
    </row>
    <row r="118" spans="2:22">
      <c r="B118" s="558"/>
      <c r="C118" s="893"/>
      <c r="D118" s="567" t="s">
        <v>322</v>
      </c>
      <c r="E118" s="915">
        <f>+ROUND('Resolución 138-2019-OS_CD'!E101*Factores!$B$20,2)</f>
        <v>11.44</v>
      </c>
      <c r="F118" s="915">
        <f>+ROUND('Resolución 138-2019-OS_CD'!F101*Factores!$B$20,2)</f>
        <v>9.8000000000000007</v>
      </c>
      <c r="G118" s="915">
        <f>+ROUND('Resolución 138-2019-OS_CD'!G101*Factores!$B$20,2)</f>
        <v>9.73</v>
      </c>
      <c r="H118" s="915">
        <f>+ROUND('Resolución 138-2019-OS_CD'!H101*Factores!$B$20,2)</f>
        <v>9.39</v>
      </c>
      <c r="I118" s="557"/>
      <c r="L118" s="557">
        <v>9.4600000000000009</v>
      </c>
      <c r="M118" s="557">
        <v>8.59</v>
      </c>
      <c r="N118" s="557">
        <v>8.4600000000000009</v>
      </c>
      <c r="O118" s="557">
        <v>8.07</v>
      </c>
      <c r="R118" s="532">
        <f t="shared" si="17"/>
        <v>1</v>
      </c>
      <c r="S118" s="532">
        <f t="shared" si="17"/>
        <v>1</v>
      </c>
      <c r="T118" s="532">
        <f t="shared" si="17"/>
        <v>1</v>
      </c>
      <c r="U118" s="532">
        <f t="shared" si="17"/>
        <v>1</v>
      </c>
    </row>
    <row r="119" spans="2:22">
      <c r="B119" s="561" t="s">
        <v>357</v>
      </c>
      <c r="C119" s="893"/>
      <c r="D119" s="567" t="s">
        <v>324</v>
      </c>
      <c r="E119" s="915">
        <f>+ROUND('Resolución 138-2019-OS_CD'!E102*Factores!$B$20,2)</f>
        <v>11.55</v>
      </c>
      <c r="F119" s="915">
        <f>+ROUND('Resolución 138-2019-OS_CD'!F102*Factores!$B$20,2)</f>
        <v>9.92</v>
      </c>
      <c r="G119" s="915">
        <f>+ROUND('Resolución 138-2019-OS_CD'!G102*Factores!$B$20,2)</f>
        <v>9.86</v>
      </c>
      <c r="H119" s="915">
        <f>+ROUND('Resolución 138-2019-OS_CD'!H102*Factores!$B$20,2)</f>
        <v>9.51</v>
      </c>
      <c r="I119" s="557"/>
      <c r="L119" s="557">
        <v>9.5399999999999991</v>
      </c>
      <c r="M119" s="557">
        <v>8.68</v>
      </c>
      <c r="N119" s="557">
        <v>8.5500000000000007</v>
      </c>
      <c r="O119" s="557">
        <v>8.16</v>
      </c>
      <c r="R119" s="532">
        <f t="shared" si="17"/>
        <v>1</v>
      </c>
      <c r="S119" s="532">
        <f t="shared" si="17"/>
        <v>1</v>
      </c>
      <c r="T119" s="532">
        <f t="shared" si="17"/>
        <v>1</v>
      </c>
      <c r="U119" s="532">
        <f t="shared" si="17"/>
        <v>1</v>
      </c>
    </row>
    <row r="120" spans="2:22">
      <c r="B120" s="561" t="s">
        <v>358</v>
      </c>
      <c r="C120" s="893"/>
      <c r="D120" s="567" t="s">
        <v>326</v>
      </c>
      <c r="E120" s="915">
        <f>+ROUND('Resolución 138-2019-OS_CD'!E103*Factores!$B$20,2)</f>
        <v>26.72</v>
      </c>
      <c r="F120" s="915">
        <f>+ROUND('Resolución 138-2019-OS_CD'!F103*Factores!$B$20,2)</f>
        <v>26.25</v>
      </c>
      <c r="G120" s="915">
        <f>+ROUND('Resolución 138-2019-OS_CD'!G103*Factores!$B$20,2)</f>
        <v>26.24</v>
      </c>
      <c r="H120" s="915">
        <f>+ROUND('Resolución 138-2019-OS_CD'!H103*Factores!$B$20,2)</f>
        <v>26.12</v>
      </c>
      <c r="I120" s="557"/>
      <c r="L120" s="557">
        <v>22.15</v>
      </c>
      <c r="M120" s="557">
        <v>21.9</v>
      </c>
      <c r="N120" s="557">
        <v>21.87</v>
      </c>
      <c r="O120" s="557">
        <v>21.76</v>
      </c>
      <c r="R120" s="532">
        <f t="shared" si="17"/>
        <v>1</v>
      </c>
      <c r="S120" s="532">
        <f t="shared" si="17"/>
        <v>1</v>
      </c>
      <c r="T120" s="532">
        <f t="shared" si="17"/>
        <v>1</v>
      </c>
      <c r="U120" s="532">
        <f t="shared" si="17"/>
        <v>1</v>
      </c>
    </row>
    <row r="121" spans="2:22">
      <c r="B121" s="561" t="s">
        <v>359</v>
      </c>
      <c r="C121" s="903" t="s">
        <v>328</v>
      </c>
      <c r="D121" s="569" t="s">
        <v>321</v>
      </c>
      <c r="E121" s="915">
        <f>+ROUND('Resolución 138-2019-OS_CD'!E104*Factores!$B$20,2)</f>
        <v>12.11</v>
      </c>
      <c r="F121" s="915">
        <f>+ROUND('Resolución 138-2019-OS_CD'!F104*Factores!$B$20,2)</f>
        <v>10.43</v>
      </c>
      <c r="G121" s="915">
        <f>+ROUND('Resolución 138-2019-OS_CD'!G104*Factores!$B$20,2)</f>
        <v>10.37</v>
      </c>
      <c r="H121" s="915">
        <f>+ROUND('Resolución 138-2019-OS_CD'!H104*Factores!$B$20,2)</f>
        <v>10.01</v>
      </c>
      <c r="I121" s="557"/>
      <c r="L121" s="557">
        <v>8.6</v>
      </c>
      <c r="M121" s="557">
        <v>7.82</v>
      </c>
      <c r="N121" s="557">
        <v>7.7</v>
      </c>
      <c r="O121" s="557">
        <v>7.35</v>
      </c>
      <c r="R121" s="532">
        <f t="shared" si="17"/>
        <v>1</v>
      </c>
      <c r="S121" s="532">
        <f t="shared" si="17"/>
        <v>1</v>
      </c>
      <c r="T121" s="532">
        <f t="shared" si="17"/>
        <v>1</v>
      </c>
      <c r="U121" s="532">
        <f t="shared" si="17"/>
        <v>1</v>
      </c>
    </row>
    <row r="122" spans="2:22">
      <c r="B122" s="566"/>
      <c r="C122" s="538"/>
      <c r="D122" s="569" t="s">
        <v>322</v>
      </c>
      <c r="E122" s="915">
        <f>+ROUND('Resolución 138-2019-OS_CD'!E105*Factores!$B$20,2)</f>
        <v>14.09</v>
      </c>
      <c r="F122" s="915">
        <f>+ROUND('Resolución 138-2019-OS_CD'!F105*Factores!$B$20,2)</f>
        <v>12.02</v>
      </c>
      <c r="G122" s="915">
        <f>+ROUND('Resolución 138-2019-OS_CD'!G105*Factores!$B$20,2)</f>
        <v>11.94</v>
      </c>
      <c r="H122" s="915">
        <f>+ROUND('Resolución 138-2019-OS_CD'!H105*Factores!$B$20,2)</f>
        <v>11.5</v>
      </c>
      <c r="I122" s="557"/>
      <c r="L122" s="557">
        <v>10.94</v>
      </c>
      <c r="M122" s="557">
        <v>9.94</v>
      </c>
      <c r="N122" s="557">
        <v>9.7899999999999991</v>
      </c>
      <c r="O122" s="557">
        <v>9.34</v>
      </c>
      <c r="R122" s="532">
        <f t="shared" si="17"/>
        <v>1</v>
      </c>
      <c r="S122" s="532">
        <f t="shared" si="17"/>
        <v>1</v>
      </c>
      <c r="T122" s="532">
        <f t="shared" si="17"/>
        <v>1</v>
      </c>
      <c r="U122" s="532">
        <f t="shared" si="17"/>
        <v>1</v>
      </c>
    </row>
    <row r="123" spans="2:22">
      <c r="B123" s="566"/>
      <c r="C123" s="538"/>
      <c r="D123" s="569" t="s">
        <v>324</v>
      </c>
      <c r="E123" s="915">
        <f>+ROUND('Resolución 138-2019-OS_CD'!E106*Factores!$B$20,2)</f>
        <v>15.14</v>
      </c>
      <c r="F123" s="915">
        <f>+ROUND('Resolución 138-2019-OS_CD'!F106*Factores!$B$20,2)</f>
        <v>13.1</v>
      </c>
      <c r="G123" s="915">
        <f>+ROUND('Resolución 138-2019-OS_CD'!G106*Factores!$B$20,2)</f>
        <v>13.02</v>
      </c>
      <c r="H123" s="915">
        <f>+ROUND('Resolución 138-2019-OS_CD'!H106*Factores!$B$20,2)</f>
        <v>12.59</v>
      </c>
      <c r="I123" s="557"/>
      <c r="L123" s="557">
        <v>11.73</v>
      </c>
      <c r="M123" s="557">
        <v>10.75</v>
      </c>
      <c r="N123" s="557">
        <v>10.61</v>
      </c>
      <c r="O123" s="557">
        <v>10.17</v>
      </c>
      <c r="R123" s="532">
        <f t="shared" si="17"/>
        <v>1</v>
      </c>
      <c r="S123" s="532">
        <f t="shared" si="17"/>
        <v>1</v>
      </c>
      <c r="T123" s="532">
        <f t="shared" si="17"/>
        <v>1</v>
      </c>
      <c r="U123" s="532">
        <f t="shared" si="17"/>
        <v>1</v>
      </c>
    </row>
    <row r="124" spans="2:22">
      <c r="B124" s="568"/>
      <c r="C124" s="542"/>
      <c r="D124" s="546" t="s">
        <v>326</v>
      </c>
      <c r="E124" s="915">
        <f>+ROUND('Resolución 138-2019-OS_CD'!E107*Factores!$B$20,2)</f>
        <v>33.770000000000003</v>
      </c>
      <c r="F124" s="915">
        <f>+ROUND('Resolución 138-2019-OS_CD'!F107*Factores!$B$20,2)</f>
        <v>33.36</v>
      </c>
      <c r="G124" s="915">
        <f>+ROUND('Resolución 138-2019-OS_CD'!G107*Factores!$B$20,2)</f>
        <v>33.35</v>
      </c>
      <c r="H124" s="915">
        <f>+ROUND('Resolución 138-2019-OS_CD'!H107*Factores!$B$20,2)</f>
        <v>33.25</v>
      </c>
      <c r="K124" s="964" t="s">
        <v>430</v>
      </c>
      <c r="L124" s="557">
        <v>25.31</v>
      </c>
      <c r="M124" s="557">
        <v>25.16</v>
      </c>
      <c r="N124" s="557">
        <v>25.13</v>
      </c>
      <c r="O124" s="557">
        <v>25.07</v>
      </c>
      <c r="R124" s="532">
        <f t="shared" si="17"/>
        <v>1</v>
      </c>
      <c r="S124" s="532">
        <f t="shared" si="17"/>
        <v>1</v>
      </c>
      <c r="T124" s="532">
        <f t="shared" si="17"/>
        <v>1</v>
      </c>
      <c r="U124" s="532">
        <f t="shared" si="17"/>
        <v>1</v>
      </c>
      <c r="V124" s="591">
        <f>+SUM(R117:U124)</f>
        <v>32</v>
      </c>
    </row>
    <row r="125" spans="2:22">
      <c r="B125" s="888"/>
      <c r="C125" s="548"/>
      <c r="D125" s="548"/>
      <c r="E125" s="557"/>
      <c r="F125" s="557"/>
      <c r="G125" s="557"/>
      <c r="H125" s="557"/>
      <c r="K125" s="557">
        <f>+SUM(E117:H124)</f>
        <v>497.96</v>
      </c>
      <c r="L125" s="557"/>
      <c r="M125" s="557"/>
      <c r="N125" s="557"/>
      <c r="O125" s="557"/>
      <c r="V125" s="591"/>
    </row>
    <row r="126" spans="2:22">
      <c r="B126" s="534"/>
      <c r="C126" s="534"/>
      <c r="D126" s="534"/>
      <c r="E126" s="534"/>
      <c r="F126" s="534"/>
      <c r="G126" s="534"/>
      <c r="H126" s="534"/>
      <c r="K126" s="534"/>
      <c r="L126" s="557"/>
      <c r="M126" s="557"/>
      <c r="N126" s="557"/>
    </row>
    <row r="127" spans="2:22">
      <c r="B127" s="661" t="s">
        <v>50</v>
      </c>
      <c r="C127" s="624"/>
      <c r="D127" s="624"/>
      <c r="E127" s="1033" t="s">
        <v>318</v>
      </c>
      <c r="F127" s="1034"/>
      <c r="G127" s="1034"/>
      <c r="H127" s="1035"/>
      <c r="K127" s="564"/>
      <c r="L127" s="564"/>
    </row>
    <row r="128" spans="2:22">
      <c r="B128" s="663"/>
      <c r="C128" s="664"/>
      <c r="D128" s="638"/>
      <c r="E128" s="916"/>
      <c r="F128" s="917"/>
      <c r="G128" s="916"/>
      <c r="H128" s="665" t="s">
        <v>360</v>
      </c>
      <c r="K128" s="550"/>
      <c r="L128" s="550"/>
    </row>
    <row r="129" spans="2:22">
      <c r="B129" s="649" t="s">
        <v>130</v>
      </c>
      <c r="C129" s="666" t="s">
        <v>3</v>
      </c>
      <c r="D129" s="641" t="s">
        <v>319</v>
      </c>
      <c r="E129" s="651" t="s">
        <v>259</v>
      </c>
      <c r="F129" s="642" t="s">
        <v>260</v>
      </c>
      <c r="G129" s="651" t="s">
        <v>261</v>
      </c>
      <c r="H129" s="651" t="s">
        <v>361</v>
      </c>
      <c r="K129" s="550"/>
    </row>
    <row r="130" spans="2:22">
      <c r="B130" s="652"/>
      <c r="C130" s="631"/>
      <c r="D130" s="632"/>
      <c r="E130" s="614"/>
      <c r="F130" s="633"/>
      <c r="G130" s="614"/>
      <c r="H130" s="614" t="s">
        <v>362</v>
      </c>
      <c r="K130" s="550"/>
      <c r="L130" s="550"/>
    </row>
    <row r="131" spans="2:22">
      <c r="B131" s="558"/>
      <c r="C131" s="898" t="s">
        <v>320</v>
      </c>
      <c r="D131" s="549" t="s">
        <v>321</v>
      </c>
      <c r="E131" s="552">
        <f>+ROUND('Resolución 138-2019-OS_CD'!E113*Factores!$B$20,2)</f>
        <v>9</v>
      </c>
      <c r="F131" s="552"/>
      <c r="G131" s="552">
        <f>+ROUND('Resolución 138-2019-OS_CD'!F113*Factores!$B$20,2)</f>
        <v>8.2799999999999994</v>
      </c>
      <c r="H131" s="989">
        <f>+ROUND('Resolución 138-2019-OS_CD'!G113*Factores!$B$20,2)</f>
        <v>13.41</v>
      </c>
      <c r="K131" s="557"/>
      <c r="L131" s="557">
        <v>5.85</v>
      </c>
      <c r="M131" s="557">
        <v>5.74</v>
      </c>
      <c r="N131" s="557">
        <v>5.92</v>
      </c>
      <c r="O131" s="557">
        <v>9.75</v>
      </c>
      <c r="R131" s="532">
        <f t="shared" ref="R131:U138" si="18">+IF(L131=E131,0,1)</f>
        <v>1</v>
      </c>
      <c r="S131" s="532">
        <f t="shared" si="18"/>
        <v>1</v>
      </c>
      <c r="T131" s="532">
        <f t="shared" si="18"/>
        <v>1</v>
      </c>
      <c r="U131" s="532">
        <f t="shared" si="18"/>
        <v>1</v>
      </c>
    </row>
    <row r="132" spans="2:22">
      <c r="B132" s="558"/>
      <c r="C132" s="893"/>
      <c r="D132" s="570" t="s">
        <v>322</v>
      </c>
      <c r="E132" s="552">
        <f>+ROUND('Resolución 138-2019-OS_CD'!E114*Factores!$B$20,2)</f>
        <v>11.45</v>
      </c>
      <c r="F132" s="552"/>
      <c r="G132" s="552">
        <f>+ROUND('Resolución 138-2019-OS_CD'!F114*Factores!$B$20,2)</f>
        <v>10.62</v>
      </c>
      <c r="H132" s="989">
        <f>+ROUND('Resolución 138-2019-OS_CD'!G114*Factores!$B$20,2)</f>
        <v>16.649999999999999</v>
      </c>
      <c r="K132" s="557"/>
      <c r="L132" s="557">
        <v>8.57</v>
      </c>
      <c r="M132" s="557">
        <v>8.1999999999999993</v>
      </c>
      <c r="N132" s="557">
        <v>8.66</v>
      </c>
      <c r="O132" s="557">
        <v>13.71</v>
      </c>
      <c r="R132" s="532">
        <f t="shared" si="18"/>
        <v>1</v>
      </c>
      <c r="S132" s="532">
        <f t="shared" si="18"/>
        <v>1</v>
      </c>
      <c r="T132" s="532">
        <f t="shared" si="18"/>
        <v>1</v>
      </c>
      <c r="U132" s="532">
        <f t="shared" si="18"/>
        <v>1</v>
      </c>
    </row>
    <row r="133" spans="2:22">
      <c r="B133" s="561" t="s">
        <v>357</v>
      </c>
      <c r="C133" s="893"/>
      <c r="D133" s="570" t="s">
        <v>324</v>
      </c>
      <c r="E133" s="552">
        <f>+ROUND('Resolución 138-2019-OS_CD'!E115*Factores!$B$20,2)</f>
        <v>11.57</v>
      </c>
      <c r="F133" s="552"/>
      <c r="G133" s="552">
        <f>+ROUND('Resolución 138-2019-OS_CD'!F115*Factores!$B$20,2)</f>
        <v>10.73</v>
      </c>
      <c r="H133" s="989">
        <f>+ROUND('Resolución 138-2019-OS_CD'!G115*Factores!$B$20,2)</f>
        <v>16.75</v>
      </c>
      <c r="K133" s="557"/>
      <c r="L133" s="557">
        <v>8.66</v>
      </c>
      <c r="M133" s="557">
        <v>8.27</v>
      </c>
      <c r="N133" s="557">
        <v>8.75</v>
      </c>
      <c r="O133" s="557">
        <v>13.77</v>
      </c>
      <c r="R133" s="532">
        <f t="shared" si="18"/>
        <v>1</v>
      </c>
      <c r="S133" s="532">
        <f t="shared" si="18"/>
        <v>1</v>
      </c>
      <c r="T133" s="532">
        <f t="shared" si="18"/>
        <v>1</v>
      </c>
      <c r="U133" s="532">
        <f t="shared" si="18"/>
        <v>1</v>
      </c>
    </row>
    <row r="134" spans="2:22">
      <c r="B134" s="561" t="s">
        <v>358</v>
      </c>
      <c r="C134" s="893"/>
      <c r="D134" s="570" t="s">
        <v>326</v>
      </c>
      <c r="E134" s="552">
        <f>+ROUND('Resolución 138-2019-OS_CD'!E116*Factores!$B$20,2)</f>
        <v>26.73</v>
      </c>
      <c r="F134" s="552"/>
      <c r="G134" s="552">
        <f>+ROUND('Resolución 138-2019-OS_CD'!F116*Factores!$B$20,2)</f>
        <v>26.48</v>
      </c>
      <c r="H134" s="989">
        <f>+ROUND('Resolución 138-2019-OS_CD'!G116*Factores!$B$20,2)</f>
        <v>28.23</v>
      </c>
      <c r="K134" s="557"/>
      <c r="L134" s="557">
        <v>21.9</v>
      </c>
      <c r="M134" s="557">
        <v>23.55</v>
      </c>
      <c r="N134" s="557">
        <v>21.92</v>
      </c>
      <c r="O134" s="557">
        <v>23.34</v>
      </c>
      <c r="R134" s="532">
        <f t="shared" si="18"/>
        <v>1</v>
      </c>
      <c r="S134" s="532">
        <f t="shared" si="18"/>
        <v>1</v>
      </c>
      <c r="T134" s="532">
        <f t="shared" si="18"/>
        <v>1</v>
      </c>
      <c r="U134" s="532">
        <f t="shared" si="18"/>
        <v>1</v>
      </c>
    </row>
    <row r="135" spans="2:22">
      <c r="B135" s="561" t="s">
        <v>359</v>
      </c>
      <c r="C135" s="904" t="s">
        <v>328</v>
      </c>
      <c r="D135" s="570" t="s">
        <v>321</v>
      </c>
      <c r="E135" s="552">
        <f>+ROUND('Resolución 138-2019-OS_CD'!E117*Factores!$B$20,2)</f>
        <v>12.12</v>
      </c>
      <c r="F135" s="552"/>
      <c r="G135" s="552">
        <f>+ROUND('Resolución 138-2019-OS_CD'!F117*Factores!$B$20,2)</f>
        <v>11.26</v>
      </c>
      <c r="H135" s="989">
        <f>+ROUND('Resolución 138-2019-OS_CD'!G117*Factores!$B$20,2)</f>
        <v>17.420000000000002</v>
      </c>
      <c r="K135" s="557"/>
      <c r="L135" s="557">
        <v>7.8</v>
      </c>
      <c r="M135" s="557">
        <v>7.75</v>
      </c>
      <c r="N135" s="557">
        <v>7.88</v>
      </c>
      <c r="O135" s="557">
        <v>12.44</v>
      </c>
      <c r="R135" s="532">
        <f t="shared" si="18"/>
        <v>1</v>
      </c>
      <c r="S135" s="532">
        <f t="shared" si="18"/>
        <v>1</v>
      </c>
      <c r="T135" s="532">
        <f t="shared" si="18"/>
        <v>1</v>
      </c>
      <c r="U135" s="532">
        <f t="shared" si="18"/>
        <v>1</v>
      </c>
    </row>
    <row r="136" spans="2:22">
      <c r="B136" s="566"/>
      <c r="C136" s="538"/>
      <c r="D136" s="570" t="s">
        <v>322</v>
      </c>
      <c r="E136" s="552">
        <f>+ROUND('Resolución 138-2019-OS_CD'!E118*Factores!$B$20,2)</f>
        <v>14.12</v>
      </c>
      <c r="F136" s="552"/>
      <c r="G136" s="552">
        <f>+ROUND('Resolución 138-2019-OS_CD'!F118*Factores!$B$20,2)</f>
        <v>13.05</v>
      </c>
      <c r="H136" s="989">
        <f>+ROUND('Resolución 138-2019-OS_CD'!G118*Factores!$B$20,2)</f>
        <v>20.69</v>
      </c>
      <c r="K136" s="557"/>
      <c r="L136" s="557">
        <v>9.92</v>
      </c>
      <c r="M136" s="557">
        <v>9.5299999999999994</v>
      </c>
      <c r="N136" s="557">
        <v>10.02</v>
      </c>
      <c r="O136" s="557">
        <v>15.81</v>
      </c>
      <c r="R136" s="532">
        <f t="shared" si="18"/>
        <v>1</v>
      </c>
      <c r="S136" s="532">
        <f t="shared" si="18"/>
        <v>1</v>
      </c>
      <c r="T136" s="532">
        <f t="shared" si="18"/>
        <v>1</v>
      </c>
      <c r="U136" s="532">
        <f t="shared" si="18"/>
        <v>1</v>
      </c>
    </row>
    <row r="137" spans="2:22">
      <c r="B137" s="566"/>
      <c r="C137" s="538"/>
      <c r="D137" s="570" t="s">
        <v>324</v>
      </c>
      <c r="E137" s="552">
        <f>+ROUND('Resolución 138-2019-OS_CD'!E119*Factores!$B$20,2)</f>
        <v>15.15</v>
      </c>
      <c r="F137" s="552"/>
      <c r="G137" s="552">
        <f>+ROUND('Resolución 138-2019-OS_CD'!F119*Factores!$B$20,2)</f>
        <v>14.1</v>
      </c>
      <c r="H137" s="989">
        <f>+ROUND('Resolución 138-2019-OS_CD'!G119*Factores!$B$20,2)</f>
        <v>21.59</v>
      </c>
      <c r="K137" s="557"/>
      <c r="L137" s="557">
        <v>10.73</v>
      </c>
      <c r="M137" s="557">
        <v>10.37</v>
      </c>
      <c r="N137" s="557">
        <v>10.83</v>
      </c>
      <c r="O137" s="557">
        <v>16.48</v>
      </c>
      <c r="R137" s="532">
        <f t="shared" si="18"/>
        <v>1</v>
      </c>
      <c r="S137" s="532">
        <f t="shared" si="18"/>
        <v>1</v>
      </c>
      <c r="T137" s="532">
        <f t="shared" si="18"/>
        <v>1</v>
      </c>
      <c r="U137" s="532">
        <f t="shared" si="18"/>
        <v>1</v>
      </c>
    </row>
    <row r="138" spans="2:22">
      <c r="B138" s="568"/>
      <c r="C138" s="542"/>
      <c r="D138" s="546" t="s">
        <v>326</v>
      </c>
      <c r="E138" s="552">
        <f>+ROUND('Resolución 138-2019-OS_CD'!E120*Factores!$B$20,2)</f>
        <v>33.770000000000003</v>
      </c>
      <c r="F138" s="552"/>
      <c r="G138" s="552">
        <f>+ROUND('Resolución 138-2019-OS_CD'!F120*Factores!$B$20,2)</f>
        <v>33.56</v>
      </c>
      <c r="H138" s="989">
        <f>+ROUND('Resolución 138-2019-OS_CD'!G120*Factores!$B$20,2)</f>
        <v>35.08</v>
      </c>
      <c r="K138" s="964" t="s">
        <v>430</v>
      </c>
      <c r="L138" s="557">
        <v>25.15</v>
      </c>
      <c r="M138" s="557">
        <v>26.87</v>
      </c>
      <c r="N138" s="557">
        <v>25.17</v>
      </c>
      <c r="O138" s="557">
        <v>26.06</v>
      </c>
      <c r="R138" s="532">
        <f t="shared" si="18"/>
        <v>1</v>
      </c>
      <c r="S138" s="532">
        <f t="shared" si="18"/>
        <v>1</v>
      </c>
      <c r="T138" s="532">
        <f t="shared" si="18"/>
        <v>1</v>
      </c>
      <c r="U138" s="532">
        <f t="shared" si="18"/>
        <v>1</v>
      </c>
      <c r="V138" s="591">
        <f>+SUM(R131:U138)</f>
        <v>32</v>
      </c>
    </row>
    <row r="139" spans="2:22">
      <c r="B139" s="888"/>
      <c r="C139" s="548"/>
      <c r="D139" s="548"/>
      <c r="E139" s="557"/>
      <c r="F139" s="557"/>
      <c r="G139" s="557"/>
      <c r="H139" s="557"/>
      <c r="I139" s="557"/>
      <c r="K139" s="560">
        <f>+SUM(E131:H138)</f>
        <v>431.80999999999995</v>
      </c>
      <c r="L139" s="557"/>
      <c r="M139" s="557"/>
      <c r="N139" s="557"/>
      <c r="O139" s="557"/>
      <c r="V139" s="591"/>
    </row>
    <row r="140" spans="2:22">
      <c r="B140" s="888"/>
      <c r="C140" s="548"/>
      <c r="D140" s="548"/>
      <c r="E140" s="557"/>
      <c r="F140" s="557"/>
      <c r="G140" s="557"/>
      <c r="H140" s="557"/>
      <c r="I140" s="557"/>
      <c r="L140" s="557"/>
      <c r="M140" s="557"/>
      <c r="N140" s="557"/>
      <c r="O140" s="557"/>
      <c r="V140" s="591"/>
    </row>
    <row r="141" spans="2:22">
      <c r="B141" s="667" t="s">
        <v>50</v>
      </c>
      <c r="C141" s="624"/>
      <c r="D141" s="624"/>
      <c r="E141" s="668"/>
      <c r="F141" s="669" t="s">
        <v>318</v>
      </c>
      <c r="G141" s="625"/>
      <c r="H141" s="625"/>
      <c r="I141" s="626"/>
      <c r="J141" s="626"/>
      <c r="K141" s="670"/>
    </row>
    <row r="142" spans="2:22">
      <c r="B142" s="664"/>
      <c r="C142" s="638"/>
      <c r="D142" s="664"/>
      <c r="E142" s="917"/>
      <c r="F142" s="916"/>
      <c r="G142" s="662" t="s">
        <v>331</v>
      </c>
      <c r="H142" s="916"/>
      <c r="I142" s="994" t="s">
        <v>349</v>
      </c>
      <c r="J142" s="995" t="s">
        <v>332</v>
      </c>
      <c r="K142" s="670"/>
    </row>
    <row r="143" spans="2:22">
      <c r="B143" s="666" t="s">
        <v>130</v>
      </c>
      <c r="C143" s="641" t="s">
        <v>3</v>
      </c>
      <c r="D143" s="666" t="s">
        <v>319</v>
      </c>
      <c r="E143" s="642" t="s">
        <v>333</v>
      </c>
      <c r="F143" s="651" t="s">
        <v>334</v>
      </c>
      <c r="G143" s="642" t="s">
        <v>335</v>
      </c>
      <c r="H143" s="651" t="s">
        <v>336</v>
      </c>
      <c r="I143" s="990" t="s">
        <v>363</v>
      </c>
      <c r="J143" s="991" t="s">
        <v>338</v>
      </c>
      <c r="K143" s="670"/>
    </row>
    <row r="144" spans="2:22">
      <c r="B144" s="631"/>
      <c r="C144" s="632"/>
      <c r="D144" s="671"/>
      <c r="E144" s="633"/>
      <c r="F144" s="614"/>
      <c r="G144" s="633"/>
      <c r="H144" s="614"/>
      <c r="I144" s="992" t="s">
        <v>364</v>
      </c>
      <c r="J144" s="993"/>
      <c r="K144" s="670"/>
    </row>
    <row r="145" spans="2:23">
      <c r="B145" s="571"/>
      <c r="C145" s="898" t="s">
        <v>339</v>
      </c>
      <c r="D145" s="549" t="s">
        <v>340</v>
      </c>
      <c r="E145" s="552" t="s">
        <v>341</v>
      </c>
      <c r="F145" s="552">
        <f>+ROUND('Resolución 138-2019-OS_CD'!F126*Factores!$B$20,2)</f>
        <v>70.150000000000006</v>
      </c>
      <c r="G145" s="552">
        <f>+ROUND('Resolución 138-2019-OS_CD'!G126*Factores!$B$20,2)</f>
        <v>64.739999999999995</v>
      </c>
      <c r="H145" s="552">
        <f>+ROUND('Resolución 138-2019-OS_CD'!H126*Factores!$B$20,2)</f>
        <v>69.69</v>
      </c>
      <c r="I145" s="389">
        <f>+ROUND('Resolución 138-2019-OS_CD'!I126*Factores!$B$20,2)</f>
        <v>65.95</v>
      </c>
      <c r="J145" s="389">
        <f>+ROUND('Resolución 138-2019-OS_CD'!J126*Factores!$B$20,2)</f>
        <v>70.819999999999993</v>
      </c>
      <c r="L145" s="560">
        <v>45.97</v>
      </c>
      <c r="M145" s="560">
        <v>42.98</v>
      </c>
      <c r="N145" s="560">
        <v>45.37</v>
      </c>
      <c r="O145" s="560">
        <v>45.73</v>
      </c>
      <c r="P145" s="560">
        <v>44.72</v>
      </c>
      <c r="R145" s="560">
        <f>+IF(L145=F145,0,1)</f>
        <v>1</v>
      </c>
      <c r="S145" s="560">
        <f t="shared" ref="S145:V145" si="19">+IF(M145=G145,0,1)</f>
        <v>1</v>
      </c>
      <c r="T145" s="560">
        <f t="shared" si="19"/>
        <v>1</v>
      </c>
      <c r="U145" s="560">
        <f t="shared" si="19"/>
        <v>1</v>
      </c>
      <c r="V145" s="560">
        <f t="shared" si="19"/>
        <v>1</v>
      </c>
    </row>
    <row r="146" spans="2:23">
      <c r="B146" s="561" t="s">
        <v>357</v>
      </c>
      <c r="C146" s="893"/>
      <c r="D146" s="570" t="s">
        <v>342</v>
      </c>
      <c r="E146" s="572" t="s">
        <v>341</v>
      </c>
      <c r="F146" s="552">
        <f>+ROUND('Resolución 138-2019-OS_CD'!F127*Factores!$B$20,2)</f>
        <v>64.14</v>
      </c>
      <c r="G146" s="552">
        <f>+ROUND('Resolución 138-2019-OS_CD'!G127*Factores!$B$20,2)</f>
        <v>60.16</v>
      </c>
      <c r="H146" s="552">
        <f>+ROUND('Resolución 138-2019-OS_CD'!H127*Factores!$B$20,2)</f>
        <v>63.86</v>
      </c>
      <c r="I146" s="389">
        <f>+ROUND('Resolución 138-2019-OS_CD'!I127*Factores!$B$20,2)</f>
        <v>62.09</v>
      </c>
      <c r="J146" s="389">
        <f>+ROUND('Resolución 138-2019-OS_CD'!J127*Factores!$B$20,2)</f>
        <v>65.62</v>
      </c>
      <c r="L146" s="560">
        <v>43.22</v>
      </c>
      <c r="M146" s="560">
        <v>43.22</v>
      </c>
      <c r="N146" s="560">
        <v>45.58</v>
      </c>
      <c r="O146" s="560">
        <v>43.52</v>
      </c>
      <c r="P146" s="560">
        <v>45.76</v>
      </c>
      <c r="R146" s="560">
        <f t="shared" ref="R146:R162" si="20">+IF(L146=F146,0,1)</f>
        <v>1</v>
      </c>
      <c r="S146" s="560">
        <f t="shared" ref="S146:S162" si="21">+IF(M146=G146,0,1)</f>
        <v>1</v>
      </c>
      <c r="T146" s="560">
        <f t="shared" ref="T146:T162" si="22">+IF(N146=H146,0,1)</f>
        <v>1</v>
      </c>
      <c r="U146" s="560">
        <f t="shared" ref="U146:U162" si="23">+IF(O146=I146,0,1)</f>
        <v>1</v>
      </c>
      <c r="V146" s="560">
        <f t="shared" ref="V146:V162" si="24">+IF(P146=J146,0,1)</f>
        <v>1</v>
      </c>
    </row>
    <row r="147" spans="2:23">
      <c r="B147" s="561" t="s">
        <v>358</v>
      </c>
      <c r="C147" s="893"/>
      <c r="D147" s="570" t="s">
        <v>343</v>
      </c>
      <c r="E147" s="572" t="s">
        <v>341</v>
      </c>
      <c r="F147" s="552">
        <f>+ROUND('Resolución 138-2019-OS_CD'!F128*Factores!$B$20,2)</f>
        <v>64.14</v>
      </c>
      <c r="G147" s="552">
        <f>+ROUND('Resolución 138-2019-OS_CD'!G128*Factores!$B$20,2)</f>
        <v>60.16</v>
      </c>
      <c r="H147" s="552">
        <f>+ROUND('Resolución 138-2019-OS_CD'!H128*Factores!$B$20,2)</f>
        <v>63.86</v>
      </c>
      <c r="I147" s="389">
        <f>+ROUND('Resolución 138-2019-OS_CD'!I128*Factores!$B$20,2)</f>
        <v>62.09</v>
      </c>
      <c r="J147" s="389">
        <f>+ROUND('Resolución 138-2019-OS_CD'!J128*Factores!$B$20,2)</f>
        <v>65.62</v>
      </c>
      <c r="L147" s="560">
        <v>43.22</v>
      </c>
      <c r="M147" s="560">
        <v>43.22</v>
      </c>
      <c r="N147" s="560">
        <v>45.58</v>
      </c>
      <c r="O147" s="560">
        <v>43.52</v>
      </c>
      <c r="P147" s="560">
        <v>45.76</v>
      </c>
      <c r="R147" s="560">
        <f t="shared" si="20"/>
        <v>1</v>
      </c>
      <c r="S147" s="560">
        <f t="shared" si="21"/>
        <v>1</v>
      </c>
      <c r="T147" s="560">
        <f t="shared" si="22"/>
        <v>1</v>
      </c>
      <c r="U147" s="560">
        <f t="shared" si="23"/>
        <v>1</v>
      </c>
      <c r="V147" s="560">
        <f t="shared" si="24"/>
        <v>1</v>
      </c>
    </row>
    <row r="148" spans="2:23">
      <c r="B148" s="561" t="s">
        <v>359</v>
      </c>
      <c r="C148" s="896" t="s">
        <v>344</v>
      </c>
      <c r="D148" s="570" t="s">
        <v>345</v>
      </c>
      <c r="E148" s="572" t="s">
        <v>341</v>
      </c>
      <c r="F148" s="552">
        <f>+ROUND('Resolución 138-2019-OS_CD'!F129*Factores!$B$20,2)</f>
        <v>111.01</v>
      </c>
      <c r="G148" s="552">
        <f>+ROUND('Resolución 138-2019-OS_CD'!G129*Factores!$B$20,2)</f>
        <v>111.01</v>
      </c>
      <c r="H148" s="552">
        <f>+ROUND('Resolución 138-2019-OS_CD'!H129*Factores!$B$20,2)</f>
        <v>119.48</v>
      </c>
      <c r="I148" s="389">
        <f>+ROUND('Resolución 138-2019-OS_CD'!I129*Factores!$B$20,2)</f>
        <v>113.06</v>
      </c>
      <c r="J148" s="389">
        <f>+ROUND('Resolución 138-2019-OS_CD'!J129*Factores!$B$20,2)</f>
        <v>121.5</v>
      </c>
      <c r="L148" s="560">
        <v>74.989999999999995</v>
      </c>
      <c r="M148" s="560">
        <v>74.989999999999995</v>
      </c>
      <c r="N148" s="560">
        <v>79.69</v>
      </c>
      <c r="O148" s="560">
        <v>74.13</v>
      </c>
      <c r="P148" s="560">
        <v>78.67</v>
      </c>
      <c r="R148" s="560">
        <f t="shared" si="20"/>
        <v>1</v>
      </c>
      <c r="S148" s="560">
        <f t="shared" si="21"/>
        <v>1</v>
      </c>
      <c r="T148" s="560">
        <f t="shared" si="22"/>
        <v>1</v>
      </c>
      <c r="U148" s="560">
        <f t="shared" si="23"/>
        <v>1</v>
      </c>
      <c r="V148" s="560">
        <f t="shared" si="24"/>
        <v>1</v>
      </c>
    </row>
    <row r="149" spans="2:23">
      <c r="B149" s="573"/>
      <c r="C149" s="538"/>
      <c r="D149" s="570" t="s">
        <v>346</v>
      </c>
      <c r="E149" s="572" t="s">
        <v>341</v>
      </c>
      <c r="F149" s="552">
        <f>+ROUND('Resolución 138-2019-OS_CD'!F130*Factores!$B$20,2)</f>
        <v>81.05</v>
      </c>
      <c r="G149" s="552">
        <f>+ROUND('Resolución 138-2019-OS_CD'!G130*Factores!$B$20,2)</f>
        <v>81.05</v>
      </c>
      <c r="H149" s="552">
        <f>+ROUND('Resolución 138-2019-OS_CD'!H130*Factores!$B$20,2)</f>
        <v>87.64</v>
      </c>
      <c r="I149" s="389">
        <f>+ROUND('Resolución 138-2019-OS_CD'!I130*Factores!$B$20,2)</f>
        <v>81.77</v>
      </c>
      <c r="J149" s="389">
        <f>+ROUND('Resolución 138-2019-OS_CD'!J130*Factores!$B$20,2)</f>
        <v>88.32</v>
      </c>
      <c r="L149" s="560">
        <v>55.77</v>
      </c>
      <c r="M149" s="560">
        <v>55.77</v>
      </c>
      <c r="N149" s="560">
        <v>59.54</v>
      </c>
      <c r="O149" s="560">
        <v>54.55</v>
      </c>
      <c r="P149" s="560">
        <v>58.17</v>
      </c>
      <c r="R149" s="560">
        <f t="shared" si="20"/>
        <v>1</v>
      </c>
      <c r="S149" s="560">
        <f t="shared" si="21"/>
        <v>1</v>
      </c>
      <c r="T149" s="560">
        <f t="shared" si="22"/>
        <v>1</v>
      </c>
      <c r="U149" s="560">
        <f t="shared" si="23"/>
        <v>1</v>
      </c>
      <c r="V149" s="560">
        <f t="shared" si="24"/>
        <v>1</v>
      </c>
    </row>
    <row r="150" spans="2:23">
      <c r="B150" s="556"/>
      <c r="C150" s="542"/>
      <c r="D150" s="574" t="s">
        <v>347</v>
      </c>
      <c r="E150" s="572" t="s">
        <v>341</v>
      </c>
      <c r="F150" s="552">
        <f>+ROUND('Resolución 138-2019-OS_CD'!F131*Factores!$B$20,2)</f>
        <v>81.05</v>
      </c>
      <c r="G150" s="552">
        <f>+ROUND('Resolución 138-2019-OS_CD'!G131*Factores!$B$20,2)</f>
        <v>81.05</v>
      </c>
      <c r="H150" s="552">
        <f>+ROUND('Resolución 138-2019-OS_CD'!H131*Factores!$B$20,2)</f>
        <v>87.64</v>
      </c>
      <c r="I150" s="389">
        <f>+ROUND('Resolución 138-2019-OS_CD'!I131*Factores!$B$20,2)</f>
        <v>81.77</v>
      </c>
      <c r="J150" s="389">
        <f>+ROUND('Resolución 138-2019-OS_CD'!J131*Factores!$B$20,2)</f>
        <v>88.32</v>
      </c>
      <c r="K150" s="964" t="s">
        <v>430</v>
      </c>
      <c r="L150" s="560">
        <v>55.77</v>
      </c>
      <c r="M150" s="560">
        <v>55.77</v>
      </c>
      <c r="N150" s="560">
        <v>59.54</v>
      </c>
      <c r="O150" s="560">
        <v>54.55</v>
      </c>
      <c r="P150" s="560">
        <v>58.17</v>
      </c>
      <c r="R150" s="560">
        <f t="shared" si="20"/>
        <v>1</v>
      </c>
      <c r="S150" s="560">
        <f t="shared" si="21"/>
        <v>1</v>
      </c>
      <c r="T150" s="560">
        <f t="shared" si="22"/>
        <v>1</v>
      </c>
      <c r="U150" s="560">
        <f t="shared" si="23"/>
        <v>1</v>
      </c>
      <c r="V150" s="560">
        <f t="shared" si="24"/>
        <v>1</v>
      </c>
    </row>
    <row r="151" spans="2:23">
      <c r="B151" s="534"/>
      <c r="C151" s="534"/>
      <c r="D151" s="534"/>
      <c r="E151" s="534"/>
      <c r="F151" s="534"/>
      <c r="G151" s="534"/>
      <c r="H151" s="534"/>
      <c r="I151" s="534"/>
      <c r="J151" s="534"/>
      <c r="K151" s="560">
        <f>+SUM(F145:J150)</f>
        <v>2388.8100000000004</v>
      </c>
      <c r="R151" s="560">
        <f t="shared" si="20"/>
        <v>0</v>
      </c>
      <c r="S151" s="560">
        <f t="shared" si="21"/>
        <v>0</v>
      </c>
      <c r="T151" s="560">
        <f t="shared" si="22"/>
        <v>0</v>
      </c>
      <c r="U151" s="560">
        <f t="shared" si="23"/>
        <v>0</v>
      </c>
      <c r="V151" s="560">
        <f t="shared" si="24"/>
        <v>0</v>
      </c>
      <c r="W151" s="591">
        <f>+SUM(R145:V151)</f>
        <v>30</v>
      </c>
    </row>
    <row r="152" spans="2:23">
      <c r="B152" s="534"/>
      <c r="C152" s="534"/>
      <c r="D152" s="534"/>
      <c r="E152" s="534"/>
      <c r="F152" s="534"/>
      <c r="G152" s="534"/>
      <c r="H152" s="534"/>
      <c r="I152" s="534"/>
      <c r="J152" s="534"/>
      <c r="R152" s="560"/>
      <c r="S152" s="560"/>
      <c r="T152" s="560"/>
      <c r="U152" s="560"/>
      <c r="V152" s="560"/>
      <c r="W152" s="591"/>
    </row>
    <row r="153" spans="2:23">
      <c r="B153" s="667" t="s">
        <v>50</v>
      </c>
      <c r="C153" s="672"/>
      <c r="D153" s="672"/>
      <c r="E153" s="673"/>
      <c r="F153" s="674" t="s">
        <v>318</v>
      </c>
      <c r="G153" s="675"/>
      <c r="H153" s="675"/>
      <c r="I153" s="676"/>
      <c r="J153" s="676"/>
      <c r="R153" s="560"/>
      <c r="S153" s="560"/>
      <c r="T153" s="560"/>
      <c r="U153" s="560"/>
      <c r="V153" s="560"/>
    </row>
    <row r="154" spans="2:23">
      <c r="B154" s="677"/>
      <c r="C154" s="678"/>
      <c r="D154" s="677"/>
      <c r="E154" s="918"/>
      <c r="F154" s="919"/>
      <c r="G154" s="679" t="s">
        <v>331</v>
      </c>
      <c r="H154" s="919"/>
      <c r="I154" s="996" t="s">
        <v>331</v>
      </c>
      <c r="J154" s="997" t="s">
        <v>332</v>
      </c>
      <c r="R154" s="560"/>
      <c r="S154" s="560"/>
      <c r="T154" s="560"/>
      <c r="U154" s="560"/>
      <c r="V154" s="560"/>
    </row>
    <row r="155" spans="2:23">
      <c r="B155" s="666" t="s">
        <v>130</v>
      </c>
      <c r="C155" s="641" t="s">
        <v>3</v>
      </c>
      <c r="D155" s="666" t="s">
        <v>319</v>
      </c>
      <c r="E155" s="642" t="s">
        <v>333</v>
      </c>
      <c r="F155" s="651" t="s">
        <v>334</v>
      </c>
      <c r="G155" s="642" t="s">
        <v>335</v>
      </c>
      <c r="H155" s="651" t="s">
        <v>336</v>
      </c>
      <c r="I155" s="990" t="s">
        <v>337</v>
      </c>
      <c r="J155" s="991" t="s">
        <v>338</v>
      </c>
      <c r="R155" s="560"/>
      <c r="S155" s="560"/>
      <c r="T155" s="560"/>
      <c r="U155" s="560"/>
      <c r="V155" s="560"/>
    </row>
    <row r="156" spans="2:23">
      <c r="B156" s="631"/>
      <c r="C156" s="632"/>
      <c r="D156" s="631"/>
      <c r="E156" s="633"/>
      <c r="F156" s="614"/>
      <c r="G156" s="633"/>
      <c r="H156" s="614"/>
      <c r="I156" s="992" t="s">
        <v>338</v>
      </c>
      <c r="J156" s="993"/>
      <c r="R156" s="560"/>
      <c r="S156" s="560"/>
      <c r="T156" s="560"/>
      <c r="U156" s="560"/>
      <c r="V156" s="560"/>
    </row>
    <row r="157" spans="2:23">
      <c r="B157" s="571"/>
      <c r="C157" s="900" t="s">
        <v>320</v>
      </c>
      <c r="D157" s="559" t="s">
        <v>351</v>
      </c>
      <c r="E157" s="552" t="s">
        <v>341</v>
      </c>
      <c r="F157" s="552">
        <f>+ROUND('Resolución 138-2019-OS_CD'!F137*Factores!$B$20,2)</f>
        <v>29.2</v>
      </c>
      <c r="G157" s="552">
        <f>+ROUND('Resolución 138-2019-OS_CD'!G137*Factores!$B$20,2)</f>
        <v>28.36</v>
      </c>
      <c r="H157" s="552">
        <f>+ROUND('Resolución 138-2019-OS_CD'!H137*Factores!$B$20,2)</f>
        <v>33.31</v>
      </c>
      <c r="I157" s="389">
        <f>+ROUND('Resolución 138-2019-OS_CD'!I137*Factores!$B$20,2)</f>
        <v>31.21</v>
      </c>
      <c r="J157" s="389">
        <f>+ROUND('Resolución 138-2019-OS_CD'!J137*Factores!$B$20,2)</f>
        <v>34.4</v>
      </c>
      <c r="L157" s="560">
        <v>32.28</v>
      </c>
      <c r="M157" s="560">
        <v>29.71</v>
      </c>
      <c r="N157" s="560">
        <v>34.19</v>
      </c>
      <c r="O157" s="560">
        <v>32.4</v>
      </c>
      <c r="P157" s="560">
        <v>34.22</v>
      </c>
      <c r="R157" s="560">
        <f t="shared" si="20"/>
        <v>1</v>
      </c>
      <c r="S157" s="560">
        <f t="shared" si="21"/>
        <v>1</v>
      </c>
      <c r="T157" s="560">
        <f t="shared" si="22"/>
        <v>1</v>
      </c>
      <c r="U157" s="560">
        <f t="shared" si="23"/>
        <v>1</v>
      </c>
      <c r="V157" s="560">
        <f t="shared" si="24"/>
        <v>1</v>
      </c>
    </row>
    <row r="158" spans="2:23">
      <c r="B158" s="561" t="s">
        <v>357</v>
      </c>
      <c r="C158" s="905" t="s">
        <v>328</v>
      </c>
      <c r="D158" s="575" t="s">
        <v>351</v>
      </c>
      <c r="E158" s="576" t="s">
        <v>341</v>
      </c>
      <c r="F158" s="552">
        <f>+ROUND('Resolución 138-2019-OS_CD'!F138*Factores!$B$20,2)</f>
        <v>29.29</v>
      </c>
      <c r="G158" s="552">
        <f>+ROUND('Resolución 138-2019-OS_CD'!G138*Factores!$B$20,2)</f>
        <v>30.54</v>
      </c>
      <c r="H158" s="552">
        <f>+ROUND('Resolución 138-2019-OS_CD'!H138*Factores!$B$20,2)</f>
        <v>34.4</v>
      </c>
      <c r="I158" s="389">
        <f>+ROUND('Resolución 138-2019-OS_CD'!I138*Factores!$B$20,2)</f>
        <v>33.47</v>
      </c>
      <c r="J158" s="389">
        <f>+ROUND('Resolución 138-2019-OS_CD'!J138*Factores!$B$20,2)</f>
        <v>34.9</v>
      </c>
      <c r="L158" s="560">
        <v>28.01</v>
      </c>
      <c r="M158" s="560">
        <v>28.52</v>
      </c>
      <c r="N158" s="560">
        <v>31.44</v>
      </c>
      <c r="O158" s="560">
        <v>29.35</v>
      </c>
      <c r="P158" s="560">
        <v>30.85</v>
      </c>
      <c r="R158" s="560">
        <f t="shared" si="20"/>
        <v>1</v>
      </c>
      <c r="S158" s="560">
        <f t="shared" si="21"/>
        <v>1</v>
      </c>
      <c r="T158" s="560">
        <f t="shared" si="22"/>
        <v>1</v>
      </c>
      <c r="U158" s="560">
        <f t="shared" si="23"/>
        <v>1</v>
      </c>
      <c r="V158" s="560">
        <f t="shared" si="24"/>
        <v>1</v>
      </c>
    </row>
    <row r="159" spans="2:23">
      <c r="B159" s="561" t="s">
        <v>358</v>
      </c>
      <c r="C159" s="905" t="s">
        <v>339</v>
      </c>
      <c r="D159" s="575" t="s">
        <v>352</v>
      </c>
      <c r="E159" s="576" t="s">
        <v>341</v>
      </c>
      <c r="F159" s="552">
        <f>+ROUND('Resolución 138-2019-OS_CD'!F139*Factores!$B$20,2)</f>
        <v>203.68</v>
      </c>
      <c r="G159" s="552">
        <f>+ROUND('Resolución 138-2019-OS_CD'!G139*Factores!$B$20,2)</f>
        <v>203.68</v>
      </c>
      <c r="H159" s="552">
        <f>+ROUND('Resolución 138-2019-OS_CD'!H139*Factores!$B$20,2)</f>
        <v>211.11</v>
      </c>
      <c r="I159" s="389">
        <f>+ROUND('Resolución 138-2019-OS_CD'!I139*Factores!$B$20,2)</f>
        <v>222.52</v>
      </c>
      <c r="J159" s="389">
        <f>+ROUND('Resolución 138-2019-OS_CD'!J139*Factores!$B$20,2)</f>
        <v>229.87</v>
      </c>
      <c r="L159" s="560">
        <v>146.34</v>
      </c>
      <c r="M159" s="560">
        <v>146.34</v>
      </c>
      <c r="N159" s="560">
        <v>151.03</v>
      </c>
      <c r="O159" s="560">
        <v>149.27000000000001</v>
      </c>
      <c r="P159" s="560">
        <v>153.81</v>
      </c>
      <c r="R159" s="560">
        <f t="shared" si="20"/>
        <v>1</v>
      </c>
      <c r="S159" s="560">
        <f t="shared" si="21"/>
        <v>1</v>
      </c>
      <c r="T159" s="560">
        <f t="shared" si="22"/>
        <v>1</v>
      </c>
      <c r="U159" s="560">
        <f t="shared" si="23"/>
        <v>1</v>
      </c>
      <c r="V159" s="560">
        <f t="shared" si="24"/>
        <v>1</v>
      </c>
    </row>
    <row r="160" spans="2:23">
      <c r="B160" s="561" t="s">
        <v>359</v>
      </c>
      <c r="C160" s="900"/>
      <c r="D160" s="575" t="s">
        <v>353</v>
      </c>
      <c r="E160" s="576" t="s">
        <v>341</v>
      </c>
      <c r="F160" s="552">
        <f>+ROUND('Resolución 138-2019-OS_CD'!F140*Factores!$B$20,2)</f>
        <v>203.68</v>
      </c>
      <c r="G160" s="552">
        <f>+ROUND('Resolución 138-2019-OS_CD'!G140*Factores!$B$20,2)</f>
        <v>203.68</v>
      </c>
      <c r="H160" s="552">
        <f>+ROUND('Resolución 138-2019-OS_CD'!H140*Factores!$B$20,2)</f>
        <v>211.11</v>
      </c>
      <c r="I160" s="389">
        <f>+ROUND('Resolución 138-2019-OS_CD'!I140*Factores!$B$20,2)</f>
        <v>222.52</v>
      </c>
      <c r="J160" s="389">
        <f>+ROUND('Resolución 138-2019-OS_CD'!J140*Factores!$B$20,2)</f>
        <v>229.87</v>
      </c>
      <c r="L160" s="560">
        <v>146.34</v>
      </c>
      <c r="M160" s="560">
        <v>146.34</v>
      </c>
      <c r="N160" s="560">
        <v>151.03</v>
      </c>
      <c r="O160" s="560">
        <v>149.27000000000001</v>
      </c>
      <c r="P160" s="560">
        <v>153.81</v>
      </c>
      <c r="R160" s="560">
        <f t="shared" si="20"/>
        <v>1</v>
      </c>
      <c r="S160" s="560">
        <f t="shared" si="21"/>
        <v>1</v>
      </c>
      <c r="T160" s="560">
        <f t="shared" si="22"/>
        <v>1</v>
      </c>
      <c r="U160" s="560">
        <f t="shared" si="23"/>
        <v>1</v>
      </c>
      <c r="V160" s="560">
        <f t="shared" si="24"/>
        <v>1</v>
      </c>
    </row>
    <row r="161" spans="2:23">
      <c r="B161" s="571"/>
      <c r="C161" s="905" t="s">
        <v>344</v>
      </c>
      <c r="D161" s="575" t="s">
        <v>354</v>
      </c>
      <c r="E161" s="576" t="s">
        <v>341</v>
      </c>
      <c r="F161" s="552">
        <f>+ROUND('Resolución 138-2019-OS_CD'!F141*Factores!$B$20,2)</f>
        <v>328.2</v>
      </c>
      <c r="G161" s="552">
        <f>+ROUND('Resolución 138-2019-OS_CD'!G141*Factores!$B$20,2)</f>
        <v>299.05</v>
      </c>
      <c r="H161" s="552">
        <f>+ROUND('Resolución 138-2019-OS_CD'!H141*Factores!$B$20,2)</f>
        <v>299.05</v>
      </c>
      <c r="I161" s="389">
        <f>+ROUND('Resolución 138-2019-OS_CD'!I141*Factores!$B$20,2)</f>
        <v>327.29000000000002</v>
      </c>
      <c r="J161" s="389">
        <f>+ROUND('Resolución 138-2019-OS_CD'!J141*Factores!$B$20,2)</f>
        <v>327.29000000000002</v>
      </c>
      <c r="L161" s="560">
        <v>249.7</v>
      </c>
      <c r="M161" s="560">
        <v>224.68</v>
      </c>
      <c r="N161" s="560">
        <v>224.68</v>
      </c>
      <c r="O161" s="560">
        <v>231.29</v>
      </c>
      <c r="P161" s="560">
        <v>231.29</v>
      </c>
      <c r="R161" s="560">
        <f t="shared" si="20"/>
        <v>1</v>
      </c>
      <c r="S161" s="560">
        <f t="shared" si="21"/>
        <v>1</v>
      </c>
      <c r="T161" s="560">
        <f t="shared" si="22"/>
        <v>1</v>
      </c>
      <c r="U161" s="560">
        <f t="shared" si="23"/>
        <v>1</v>
      </c>
      <c r="V161" s="560">
        <f t="shared" si="24"/>
        <v>1</v>
      </c>
    </row>
    <row r="162" spans="2:23">
      <c r="B162" s="577"/>
      <c r="C162" s="563"/>
      <c r="D162" s="575" t="s">
        <v>355</v>
      </c>
      <c r="E162" s="576" t="s">
        <v>341</v>
      </c>
      <c r="F162" s="552">
        <f>+ROUND('Resolución 138-2019-OS_CD'!F142*Factores!$B$20,2)</f>
        <v>289.18</v>
      </c>
      <c r="G162" s="552">
        <f>+ROUND('Resolución 138-2019-OS_CD'!G142*Factores!$B$20,2)</f>
        <v>289.18</v>
      </c>
      <c r="H162" s="552">
        <f>+ROUND('Resolución 138-2019-OS_CD'!H142*Factores!$B$20,2)</f>
        <v>297.87</v>
      </c>
      <c r="I162" s="389">
        <f>+ROUND('Resolución 138-2019-OS_CD'!I142*Factores!$B$20,2)</f>
        <v>317.45999999999998</v>
      </c>
      <c r="J162" s="389">
        <f>+ROUND('Resolución 138-2019-OS_CD'!J142*Factores!$B$20,2)</f>
        <v>325.93</v>
      </c>
      <c r="K162" s="964" t="s">
        <v>430</v>
      </c>
      <c r="L162" s="560">
        <v>218.41</v>
      </c>
      <c r="M162" s="560">
        <v>218.41</v>
      </c>
      <c r="N162" s="560">
        <v>223.49</v>
      </c>
      <c r="O162" s="560">
        <v>225.25</v>
      </c>
      <c r="P162" s="560">
        <v>229.91</v>
      </c>
      <c r="R162" s="560">
        <f t="shared" si="20"/>
        <v>1</v>
      </c>
      <c r="S162" s="560">
        <f t="shared" si="21"/>
        <v>1</v>
      </c>
      <c r="T162" s="560">
        <f t="shared" si="22"/>
        <v>1</v>
      </c>
      <c r="U162" s="560">
        <f t="shared" si="23"/>
        <v>1</v>
      </c>
      <c r="V162" s="560">
        <f t="shared" si="24"/>
        <v>1</v>
      </c>
      <c r="W162" s="591">
        <f>+SUM(R157:V162)</f>
        <v>30</v>
      </c>
    </row>
    <row r="163" spans="2:23">
      <c r="K163" s="560">
        <f>+SUM(F157:J162)</f>
        <v>5561.3000000000011</v>
      </c>
    </row>
    <row r="165" spans="2:23" ht="18.75">
      <c r="B165" s="1036" t="s">
        <v>365</v>
      </c>
      <c r="C165" s="1036"/>
      <c r="D165" s="1036"/>
      <c r="E165" s="1036"/>
      <c r="F165" s="1036"/>
      <c r="G165" s="1036"/>
      <c r="H165" s="1036"/>
    </row>
    <row r="167" spans="2:23">
      <c r="B167" s="680" t="s">
        <v>50</v>
      </c>
      <c r="C167" s="681"/>
      <c r="D167" s="681"/>
      <c r="E167" s="682"/>
      <c r="F167" s="683" t="s">
        <v>318</v>
      </c>
      <c r="G167" s="684"/>
      <c r="H167" s="684"/>
      <c r="I167" s="685"/>
      <c r="J167" s="685"/>
    </row>
    <row r="168" spans="2:23">
      <c r="B168" s="677"/>
      <c r="C168" s="686"/>
      <c r="D168" s="686"/>
      <c r="E168" s="686"/>
      <c r="F168" s="686"/>
      <c r="G168" s="686" t="s">
        <v>331</v>
      </c>
      <c r="H168" s="686"/>
      <c r="I168" s="1000" t="s">
        <v>331</v>
      </c>
      <c r="J168" s="1000" t="s">
        <v>336</v>
      </c>
    </row>
    <row r="169" spans="2:23">
      <c r="B169" s="666" t="s">
        <v>130</v>
      </c>
      <c r="C169" s="666" t="s">
        <v>3</v>
      </c>
      <c r="D169" s="666" t="s">
        <v>319</v>
      </c>
      <c r="E169" s="666" t="s">
        <v>333</v>
      </c>
      <c r="F169" s="666" t="s">
        <v>334</v>
      </c>
      <c r="G169" s="666" t="s">
        <v>335</v>
      </c>
      <c r="H169" s="666" t="s">
        <v>336</v>
      </c>
      <c r="I169" s="998" t="s">
        <v>337</v>
      </c>
      <c r="J169" s="998" t="s">
        <v>364</v>
      </c>
    </row>
    <row r="170" spans="2:23">
      <c r="B170" s="631"/>
      <c r="C170" s="631"/>
      <c r="D170" s="631"/>
      <c r="E170" s="631"/>
      <c r="F170" s="631"/>
      <c r="G170" s="631"/>
      <c r="H170" s="631"/>
      <c r="I170" s="999" t="s">
        <v>338</v>
      </c>
      <c r="J170" s="999"/>
    </row>
    <row r="171" spans="2:23">
      <c r="B171" s="558"/>
      <c r="C171" s="906" t="s">
        <v>320</v>
      </c>
      <c r="D171" s="578" t="s">
        <v>321</v>
      </c>
      <c r="E171" s="576" t="s">
        <v>341</v>
      </c>
      <c r="F171" s="576">
        <f>+ROUND('Resolución 138-2019-OS_CD'!F152*Factores!$B$20,2)</f>
        <v>27.02</v>
      </c>
      <c r="G171" s="576">
        <f>+ROUND('Resolución 138-2019-OS_CD'!G152*Factores!$B$20,2)</f>
        <v>26.14</v>
      </c>
      <c r="H171" s="576">
        <f>+ROUND('Resolución 138-2019-OS_CD'!H152*Factores!$B$20,2)</f>
        <v>28.23</v>
      </c>
      <c r="I171" s="455">
        <f>+ROUND('Resolución 138-2019-OS_CD'!I152*Factores!$B$20,2)</f>
        <v>26.35</v>
      </c>
      <c r="J171" s="455">
        <f>+ROUND('Resolución 138-2019-OS_CD'!J152*Factores!$B$20,2)</f>
        <v>28.45</v>
      </c>
      <c r="L171" s="560">
        <v>20.86</v>
      </c>
      <c r="M171" s="560">
        <v>20.149999999999999</v>
      </c>
      <c r="N171" s="560">
        <v>21.49</v>
      </c>
      <c r="O171" s="560">
        <v>19.73</v>
      </c>
      <c r="P171" s="560">
        <v>21.01</v>
      </c>
      <c r="R171" s="560">
        <f>+IF(L171=F171,0,1)</f>
        <v>1</v>
      </c>
      <c r="S171" s="560">
        <f t="shared" ref="S171:V171" si="25">+IF(M171=G171,0,1)</f>
        <v>1</v>
      </c>
      <c r="T171" s="560">
        <f t="shared" si="25"/>
        <v>1</v>
      </c>
      <c r="U171" s="560">
        <f t="shared" si="25"/>
        <v>1</v>
      </c>
      <c r="V171" s="560">
        <f t="shared" si="25"/>
        <v>1</v>
      </c>
    </row>
    <row r="172" spans="2:23">
      <c r="B172" s="571"/>
      <c r="C172" s="907"/>
      <c r="D172" s="578" t="s">
        <v>322</v>
      </c>
      <c r="E172" s="576" t="s">
        <v>341</v>
      </c>
      <c r="F172" s="576">
        <f>+ROUND('Resolución 138-2019-OS_CD'!F153*Factores!$B$20,2)</f>
        <v>30.46</v>
      </c>
      <c r="G172" s="576">
        <f>+ROUND('Resolución 138-2019-OS_CD'!G153*Factores!$B$20,2)</f>
        <v>29.24</v>
      </c>
      <c r="H172" s="576">
        <f>+ROUND('Resolución 138-2019-OS_CD'!H153*Factores!$B$20,2)</f>
        <v>31.64</v>
      </c>
      <c r="I172" s="455">
        <f>+ROUND('Resolución 138-2019-OS_CD'!I153*Factores!$B$20,2)</f>
        <v>29.54</v>
      </c>
      <c r="J172" s="455">
        <f>+ROUND('Resolución 138-2019-OS_CD'!J153*Factores!$B$20,2)</f>
        <v>31.88</v>
      </c>
      <c r="L172" s="560">
        <v>25.62</v>
      </c>
      <c r="M172" s="560">
        <v>24.51</v>
      </c>
      <c r="N172" s="560">
        <v>26.15</v>
      </c>
      <c r="O172" s="560">
        <v>24</v>
      </c>
      <c r="P172" s="560">
        <v>25.59</v>
      </c>
      <c r="R172" s="560">
        <f t="shared" ref="R172:R184" si="26">+IF(L172=F172,0,1)</f>
        <v>1</v>
      </c>
      <c r="S172" s="560">
        <f t="shared" ref="S172:S184" si="27">+IF(M172=G172,0,1)</f>
        <v>1</v>
      </c>
      <c r="T172" s="560">
        <f t="shared" ref="T172:T184" si="28">+IF(N172=H172,0,1)</f>
        <v>1</v>
      </c>
      <c r="U172" s="560">
        <f t="shared" ref="U172:U184" si="29">+IF(O172=I172,0,1)</f>
        <v>1</v>
      </c>
      <c r="V172" s="560">
        <f t="shared" ref="V172:V184" si="30">+IF(P172=J172,0,1)</f>
        <v>1</v>
      </c>
    </row>
    <row r="173" spans="2:23">
      <c r="B173" s="571"/>
      <c r="C173" s="907"/>
      <c r="D173" s="578" t="s">
        <v>324</v>
      </c>
      <c r="E173" s="576" t="s">
        <v>341</v>
      </c>
      <c r="F173" s="576">
        <f>+ROUND('Resolución 138-2019-OS_CD'!F154*Factores!$B$20,2)</f>
        <v>30.63</v>
      </c>
      <c r="G173" s="576">
        <f>+ROUND('Resolución 138-2019-OS_CD'!G154*Factores!$B$20,2)</f>
        <v>29.41</v>
      </c>
      <c r="H173" s="576">
        <f>+ROUND('Resolución 138-2019-OS_CD'!H154*Factores!$B$20,2)</f>
        <v>31.76</v>
      </c>
      <c r="I173" s="455">
        <f>+ROUND('Resolución 138-2019-OS_CD'!I154*Factores!$B$20,2)</f>
        <v>29.7</v>
      </c>
      <c r="J173" s="455">
        <f>+ROUND('Resolución 138-2019-OS_CD'!J154*Factores!$B$20,2)</f>
        <v>32.01</v>
      </c>
      <c r="L173" s="560">
        <v>25.68</v>
      </c>
      <c r="M173" s="560">
        <v>24.6</v>
      </c>
      <c r="N173" s="560">
        <v>26.24</v>
      </c>
      <c r="O173" s="560">
        <v>24.09</v>
      </c>
      <c r="P173" s="560">
        <v>25.68</v>
      </c>
      <c r="R173" s="560">
        <f t="shared" si="26"/>
        <v>1</v>
      </c>
      <c r="S173" s="560">
        <f t="shared" si="27"/>
        <v>1</v>
      </c>
      <c r="T173" s="560">
        <f t="shared" si="28"/>
        <v>1</v>
      </c>
      <c r="U173" s="560">
        <f t="shared" si="29"/>
        <v>1</v>
      </c>
      <c r="V173" s="560">
        <f t="shared" si="30"/>
        <v>1</v>
      </c>
    </row>
    <row r="174" spans="2:23">
      <c r="B174" s="571"/>
      <c r="C174" s="908"/>
      <c r="D174" s="578" t="s">
        <v>326</v>
      </c>
      <c r="E174" s="576" t="s">
        <v>341</v>
      </c>
      <c r="F174" s="576">
        <f>+ROUND('Resolución 138-2019-OS_CD'!F155*Factores!$B$20,2)</f>
        <v>43.84</v>
      </c>
      <c r="G174" s="576">
        <f>+ROUND('Resolución 138-2019-OS_CD'!G155*Factores!$B$20,2)</f>
        <v>41.87</v>
      </c>
      <c r="H174" s="576">
        <f>+ROUND('Resolución 138-2019-OS_CD'!H155*Factores!$B$20,2)</f>
        <v>44.85</v>
      </c>
      <c r="I174" s="455">
        <f>+ROUND('Resolución 138-2019-OS_CD'!I155*Factores!$B$20,2)</f>
        <v>43.21</v>
      </c>
      <c r="J174" s="455">
        <f>+ROUND('Resolución 138-2019-OS_CD'!J155*Factores!$B$20,2)</f>
        <v>46.11</v>
      </c>
      <c r="L174" s="560">
        <v>33.69</v>
      </c>
      <c r="M174" s="560">
        <v>34.01</v>
      </c>
      <c r="N174" s="560">
        <v>35.9</v>
      </c>
      <c r="O174" s="560">
        <v>34.1</v>
      </c>
      <c r="P174" s="560">
        <v>35.93</v>
      </c>
      <c r="R174" s="560">
        <f t="shared" si="26"/>
        <v>1</v>
      </c>
      <c r="S174" s="560">
        <f t="shared" si="27"/>
        <v>1</v>
      </c>
      <c r="T174" s="560">
        <f t="shared" si="28"/>
        <v>1</v>
      </c>
      <c r="U174" s="560">
        <f t="shared" si="29"/>
        <v>1</v>
      </c>
      <c r="V174" s="560">
        <f t="shared" si="30"/>
        <v>1</v>
      </c>
    </row>
    <row r="175" spans="2:23">
      <c r="B175" s="605" t="s">
        <v>357</v>
      </c>
      <c r="C175" s="906" t="s">
        <v>328</v>
      </c>
      <c r="D175" s="578" t="s">
        <v>321</v>
      </c>
      <c r="E175" s="576" t="s">
        <v>341</v>
      </c>
      <c r="F175" s="576">
        <f>+ROUND('Resolución 138-2019-OS_CD'!F156*Factores!$B$20,2)</f>
        <v>43.54</v>
      </c>
      <c r="G175" s="576">
        <f>+ROUND('Resolución 138-2019-OS_CD'!G156*Factores!$B$20,2)</f>
        <v>42.46</v>
      </c>
      <c r="H175" s="576">
        <f>+ROUND('Resolución 138-2019-OS_CD'!H156*Factores!$B$20,2)</f>
        <v>44.76</v>
      </c>
      <c r="I175" s="455">
        <f>+ROUND('Resolución 138-2019-OS_CD'!I156*Factores!$B$20,2)</f>
        <v>45.31</v>
      </c>
      <c r="J175" s="455">
        <f>+ROUND('Resolución 138-2019-OS_CD'!J156*Factores!$B$20,2)</f>
        <v>47.58</v>
      </c>
      <c r="L175" s="560">
        <v>30.91</v>
      </c>
      <c r="M175" s="560">
        <v>30.13</v>
      </c>
      <c r="N175" s="560">
        <v>32.76</v>
      </c>
      <c r="O175" s="560">
        <v>32.07</v>
      </c>
      <c r="P175" s="560">
        <v>33.42</v>
      </c>
      <c r="R175" s="560">
        <f t="shared" si="26"/>
        <v>1</v>
      </c>
      <c r="S175" s="560">
        <f t="shared" si="27"/>
        <v>1</v>
      </c>
      <c r="T175" s="560">
        <f t="shared" si="28"/>
        <v>1</v>
      </c>
      <c r="U175" s="560">
        <f t="shared" si="29"/>
        <v>1</v>
      </c>
      <c r="V175" s="560">
        <f t="shared" si="30"/>
        <v>1</v>
      </c>
    </row>
    <row r="176" spans="2:23">
      <c r="B176" s="605" t="s">
        <v>366</v>
      </c>
      <c r="C176" s="907"/>
      <c r="D176" s="578" t="s">
        <v>322</v>
      </c>
      <c r="E176" s="576" t="s">
        <v>341</v>
      </c>
      <c r="F176" s="576">
        <f>+ROUND('Resolución 138-2019-OS_CD'!F157*Factores!$B$20,2)</f>
        <v>33.06</v>
      </c>
      <c r="G176" s="576">
        <f>+ROUND('Resolución 138-2019-OS_CD'!G157*Factores!$B$20,2)</f>
        <v>33.06</v>
      </c>
      <c r="H176" s="576">
        <f>+ROUND('Resolución 138-2019-OS_CD'!H157*Factores!$B$20,2)</f>
        <v>35.78</v>
      </c>
      <c r="I176" s="455">
        <f>+ROUND('Resolución 138-2019-OS_CD'!I157*Factores!$B$20,2)</f>
        <v>33.31</v>
      </c>
      <c r="J176" s="455">
        <f>+ROUND('Resolución 138-2019-OS_CD'!J157*Factores!$B$20,2)</f>
        <v>35.99</v>
      </c>
      <c r="L176" s="560">
        <v>26.78</v>
      </c>
      <c r="M176" s="560">
        <v>25.62</v>
      </c>
      <c r="N176" s="560">
        <v>27.29</v>
      </c>
      <c r="O176" s="560">
        <v>26.21</v>
      </c>
      <c r="P176" s="560">
        <v>26.72</v>
      </c>
      <c r="R176" s="560">
        <f t="shared" si="26"/>
        <v>1</v>
      </c>
      <c r="S176" s="560">
        <f t="shared" si="27"/>
        <v>1</v>
      </c>
      <c r="T176" s="560">
        <f t="shared" si="28"/>
        <v>1</v>
      </c>
      <c r="U176" s="560">
        <f t="shared" si="29"/>
        <v>1</v>
      </c>
      <c r="V176" s="560">
        <f t="shared" si="30"/>
        <v>1</v>
      </c>
    </row>
    <row r="177" spans="2:23">
      <c r="B177" s="605" t="s">
        <v>367</v>
      </c>
      <c r="C177" s="909"/>
      <c r="D177" s="578" t="s">
        <v>324</v>
      </c>
      <c r="E177" s="576" t="s">
        <v>341</v>
      </c>
      <c r="F177" s="576">
        <f>+ROUND('Resolución 138-2019-OS_CD'!F158*Factores!$B$20,2)</f>
        <v>45.77</v>
      </c>
      <c r="G177" s="576">
        <f>+ROUND('Resolución 138-2019-OS_CD'!G158*Factores!$B$20,2)</f>
        <v>46.4</v>
      </c>
      <c r="H177" s="576">
        <f>+ROUND('Resolución 138-2019-OS_CD'!H158*Factores!$B$20,2)</f>
        <v>48.5</v>
      </c>
      <c r="I177" s="455">
        <f>+ROUND('Resolución 138-2019-OS_CD'!I158*Factores!$B$20,2)</f>
        <v>49.08</v>
      </c>
      <c r="J177" s="455">
        <f>+ROUND('Resolución 138-2019-OS_CD'!J158*Factores!$B$20,2)</f>
        <v>51.02</v>
      </c>
      <c r="L177" s="560">
        <v>35.659999999999997</v>
      </c>
      <c r="M177" s="560">
        <v>34.49</v>
      </c>
      <c r="N177" s="560">
        <v>35.75</v>
      </c>
      <c r="O177" s="560">
        <v>36.700000000000003</v>
      </c>
      <c r="P177" s="560">
        <v>36.229999999999997</v>
      </c>
      <c r="R177" s="560">
        <f t="shared" si="26"/>
        <v>1</v>
      </c>
      <c r="S177" s="560">
        <f t="shared" si="27"/>
        <v>1</v>
      </c>
      <c r="T177" s="560">
        <f t="shared" si="28"/>
        <v>1</v>
      </c>
      <c r="U177" s="560">
        <f t="shared" si="29"/>
        <v>1</v>
      </c>
      <c r="V177" s="560">
        <f t="shared" si="30"/>
        <v>1</v>
      </c>
    </row>
    <row r="178" spans="2:23">
      <c r="B178" s="605" t="s">
        <v>368</v>
      </c>
      <c r="C178" s="910"/>
      <c r="D178" s="578" t="s">
        <v>326</v>
      </c>
      <c r="E178" s="576" t="s">
        <v>341</v>
      </c>
      <c r="F178" s="576">
        <f>+ROUND('Resolución 138-2019-OS_CD'!F159*Factores!$B$20,2)</f>
        <v>65.11</v>
      </c>
      <c r="G178" s="576">
        <f>+ROUND('Resolución 138-2019-OS_CD'!G159*Factores!$B$20,2)</f>
        <v>62.85</v>
      </c>
      <c r="H178" s="576">
        <f>+ROUND('Resolución 138-2019-OS_CD'!H159*Factores!$B$20,2)</f>
        <v>65.95</v>
      </c>
      <c r="I178" s="455">
        <f>+ROUND('Resolución 138-2019-OS_CD'!I159*Factores!$B$20,2)</f>
        <v>67.540000000000006</v>
      </c>
      <c r="J178" s="455">
        <f>+ROUND('Resolución 138-2019-OS_CD'!J159*Factores!$B$20,2)</f>
        <v>70.650000000000006</v>
      </c>
      <c r="L178" s="560">
        <v>47.67</v>
      </c>
      <c r="M178" s="560">
        <v>46.12</v>
      </c>
      <c r="N178" s="560">
        <v>48.03</v>
      </c>
      <c r="O178" s="560">
        <v>47.76</v>
      </c>
      <c r="P178" s="560">
        <v>49.62</v>
      </c>
      <c r="R178" s="560">
        <f t="shared" si="26"/>
        <v>1</v>
      </c>
      <c r="S178" s="560">
        <f t="shared" si="27"/>
        <v>1</v>
      </c>
      <c r="T178" s="560">
        <f t="shared" si="28"/>
        <v>1</v>
      </c>
      <c r="U178" s="560">
        <f t="shared" si="29"/>
        <v>1</v>
      </c>
      <c r="V178" s="560">
        <f t="shared" si="30"/>
        <v>1</v>
      </c>
    </row>
    <row r="179" spans="2:23">
      <c r="B179" s="571"/>
      <c r="C179" s="911" t="s">
        <v>339</v>
      </c>
      <c r="D179" s="578" t="s">
        <v>340</v>
      </c>
      <c r="E179" s="576" t="s">
        <v>341</v>
      </c>
      <c r="F179" s="576">
        <f>+ROUND('Resolución 138-2019-OS_CD'!F160*Factores!$B$20,2)</f>
        <v>70.150000000000006</v>
      </c>
      <c r="G179" s="576">
        <f>+ROUND('Resolución 138-2019-OS_CD'!G160*Factores!$B$20,2)</f>
        <v>64.739999999999995</v>
      </c>
      <c r="H179" s="576">
        <f>+ROUND('Resolución 138-2019-OS_CD'!H160*Factores!$B$20,2)</f>
        <v>69.69</v>
      </c>
      <c r="I179" s="455">
        <f>+ROUND('Resolución 138-2019-OS_CD'!I160*Factores!$B$20,2)</f>
        <v>65.95</v>
      </c>
      <c r="J179" s="455">
        <f>+ROUND('Resolución 138-2019-OS_CD'!J160*Factores!$B$20,2)</f>
        <v>70.819999999999993</v>
      </c>
      <c r="L179" s="560">
        <v>55.57</v>
      </c>
      <c r="M179" s="560">
        <v>51.41</v>
      </c>
      <c r="N179" s="560">
        <v>54.52</v>
      </c>
      <c r="O179" s="560">
        <v>50.93</v>
      </c>
      <c r="P179" s="560">
        <v>53.95</v>
      </c>
      <c r="R179" s="560">
        <f t="shared" si="26"/>
        <v>1</v>
      </c>
      <c r="S179" s="560">
        <f t="shared" si="27"/>
        <v>1</v>
      </c>
      <c r="T179" s="560">
        <f t="shared" si="28"/>
        <v>1</v>
      </c>
      <c r="U179" s="560">
        <f t="shared" si="29"/>
        <v>1</v>
      </c>
      <c r="V179" s="560">
        <f t="shared" si="30"/>
        <v>1</v>
      </c>
    </row>
    <row r="180" spans="2:23">
      <c r="B180" s="571"/>
      <c r="C180" s="909"/>
      <c r="D180" s="578" t="s">
        <v>342</v>
      </c>
      <c r="E180" s="576" t="s">
        <v>341</v>
      </c>
      <c r="F180" s="576">
        <f>+ROUND('Resolución 138-2019-OS_CD'!F161*Factores!$B$20,2)</f>
        <v>64.14</v>
      </c>
      <c r="G180" s="576">
        <f>+ROUND('Resolución 138-2019-OS_CD'!G161*Factores!$B$20,2)</f>
        <v>60.16</v>
      </c>
      <c r="H180" s="576">
        <f>+ROUND('Resolución 138-2019-OS_CD'!H161*Factores!$B$20,2)</f>
        <v>63.86</v>
      </c>
      <c r="I180" s="455">
        <f>+ROUND('Resolución 138-2019-OS_CD'!I161*Factores!$B$20,2)</f>
        <v>62.09</v>
      </c>
      <c r="J180" s="455">
        <f>+ROUND('Resolución 138-2019-OS_CD'!J161*Factores!$B$20,2)</f>
        <v>65.62</v>
      </c>
      <c r="L180" s="560">
        <v>50.75</v>
      </c>
      <c r="M180" s="560">
        <v>47.73</v>
      </c>
      <c r="N180" s="560">
        <v>49.89</v>
      </c>
      <c r="O180" s="560">
        <v>51.47</v>
      </c>
      <c r="P180" s="560">
        <v>49.86</v>
      </c>
      <c r="R180" s="560">
        <f t="shared" si="26"/>
        <v>1</v>
      </c>
      <c r="S180" s="560">
        <f t="shared" si="27"/>
        <v>1</v>
      </c>
      <c r="T180" s="560">
        <f t="shared" si="28"/>
        <v>1</v>
      </c>
      <c r="U180" s="560">
        <f t="shared" si="29"/>
        <v>1</v>
      </c>
      <c r="V180" s="560">
        <f t="shared" si="30"/>
        <v>1</v>
      </c>
    </row>
    <row r="181" spans="2:23">
      <c r="B181" s="571"/>
      <c r="C181" s="910"/>
      <c r="D181" s="578" t="s">
        <v>343</v>
      </c>
      <c r="E181" s="576" t="s">
        <v>341</v>
      </c>
      <c r="F181" s="576">
        <f>+ROUND('Resolución 138-2019-OS_CD'!F162*Factores!$B$20,2)</f>
        <v>64.14</v>
      </c>
      <c r="G181" s="576">
        <f>+ROUND('Resolución 138-2019-OS_CD'!G162*Factores!$B$20,2)</f>
        <v>60.16</v>
      </c>
      <c r="H181" s="576">
        <f>+ROUND('Resolución 138-2019-OS_CD'!H162*Factores!$B$20,2)</f>
        <v>63.86</v>
      </c>
      <c r="I181" s="455">
        <f>+ROUND('Resolución 138-2019-OS_CD'!I162*Factores!$B$20,2)</f>
        <v>62.09</v>
      </c>
      <c r="J181" s="455">
        <f>+ROUND('Resolución 138-2019-OS_CD'!J162*Factores!$B$20,2)</f>
        <v>65.62</v>
      </c>
      <c r="L181" s="560">
        <v>50.75</v>
      </c>
      <c r="M181" s="560">
        <v>47.73</v>
      </c>
      <c r="N181" s="560">
        <v>49.89</v>
      </c>
      <c r="O181" s="560">
        <v>51.47</v>
      </c>
      <c r="P181" s="560">
        <v>49.86</v>
      </c>
      <c r="R181" s="560">
        <f t="shared" si="26"/>
        <v>1</v>
      </c>
      <c r="S181" s="560">
        <f t="shared" si="27"/>
        <v>1</v>
      </c>
      <c r="T181" s="560">
        <f t="shared" si="28"/>
        <v>1</v>
      </c>
      <c r="U181" s="560">
        <f t="shared" si="29"/>
        <v>1</v>
      </c>
      <c r="V181" s="560">
        <f t="shared" si="30"/>
        <v>1</v>
      </c>
    </row>
    <row r="182" spans="2:23">
      <c r="B182" s="571"/>
      <c r="C182" s="911" t="s">
        <v>344</v>
      </c>
      <c r="D182" s="578" t="s">
        <v>345</v>
      </c>
      <c r="E182" s="576" t="s">
        <v>341</v>
      </c>
      <c r="F182" s="576">
        <f>+ROUND('Resolución 138-2019-OS_CD'!F163*Factores!$B$20,2)</f>
        <v>123.68</v>
      </c>
      <c r="G182" s="576">
        <f>+ROUND('Resolución 138-2019-OS_CD'!G163*Factores!$B$20,2)</f>
        <v>123.68</v>
      </c>
      <c r="H182" s="576">
        <f>+ROUND('Resolución 138-2019-OS_CD'!H163*Factores!$B$20,2)</f>
        <v>132.16</v>
      </c>
      <c r="I182" s="455">
        <f>+ROUND('Resolución 138-2019-OS_CD'!I163*Factores!$B$20,2)</f>
        <v>128.08000000000001</v>
      </c>
      <c r="J182" s="455">
        <f>+ROUND('Resolución 138-2019-OS_CD'!J163*Factores!$B$20,2)</f>
        <v>136.47999999999999</v>
      </c>
      <c r="L182" s="560">
        <v>95.44</v>
      </c>
      <c r="M182" s="560">
        <v>95.44</v>
      </c>
      <c r="N182" s="560">
        <v>100.82</v>
      </c>
      <c r="O182" s="560">
        <v>95.65</v>
      </c>
      <c r="P182" s="560">
        <v>100.82</v>
      </c>
      <c r="R182" s="560">
        <f t="shared" si="26"/>
        <v>1</v>
      </c>
      <c r="S182" s="560">
        <f t="shared" si="27"/>
        <v>1</v>
      </c>
      <c r="T182" s="560">
        <f t="shared" si="28"/>
        <v>1</v>
      </c>
      <c r="U182" s="560">
        <f t="shared" si="29"/>
        <v>1</v>
      </c>
      <c r="V182" s="560">
        <f t="shared" si="30"/>
        <v>1</v>
      </c>
    </row>
    <row r="183" spans="2:23">
      <c r="B183" s="571"/>
      <c r="C183" s="909"/>
      <c r="D183" s="578" t="s">
        <v>346</v>
      </c>
      <c r="E183" s="576" t="s">
        <v>341</v>
      </c>
      <c r="F183" s="576">
        <f>+ROUND('Resolución 138-2019-OS_CD'!F164*Factores!$B$20,2)</f>
        <v>93.73</v>
      </c>
      <c r="G183" s="576">
        <f>+ROUND('Resolución 138-2019-OS_CD'!G164*Factores!$B$20,2)</f>
        <v>93.73</v>
      </c>
      <c r="H183" s="576">
        <f>+ROUND('Resolución 138-2019-OS_CD'!H164*Factores!$B$20,2)</f>
        <v>100.36</v>
      </c>
      <c r="I183" s="455">
        <f>+ROUND('Resolución 138-2019-OS_CD'!I164*Factores!$B$20,2)</f>
        <v>96.71</v>
      </c>
      <c r="J183" s="455">
        <f>+ROUND('Resolución 138-2019-OS_CD'!J164*Factores!$B$20,2)</f>
        <v>103.25</v>
      </c>
      <c r="L183" s="560">
        <v>70.959999999999994</v>
      </c>
      <c r="M183" s="560">
        <v>70.959999999999994</v>
      </c>
      <c r="N183" s="560">
        <v>75.11</v>
      </c>
      <c r="O183" s="560">
        <v>70.66</v>
      </c>
      <c r="P183" s="560">
        <v>74.67</v>
      </c>
      <c r="R183" s="560">
        <f t="shared" si="26"/>
        <v>1</v>
      </c>
      <c r="S183" s="560">
        <f t="shared" si="27"/>
        <v>1</v>
      </c>
      <c r="T183" s="560">
        <f t="shared" si="28"/>
        <v>1</v>
      </c>
      <c r="U183" s="560">
        <f t="shared" si="29"/>
        <v>1</v>
      </c>
      <c r="V183" s="560">
        <f t="shared" si="30"/>
        <v>1</v>
      </c>
    </row>
    <row r="184" spans="2:23">
      <c r="B184" s="577"/>
      <c r="C184" s="579"/>
      <c r="D184" s="578" t="s">
        <v>347</v>
      </c>
      <c r="E184" s="576" t="s">
        <v>341</v>
      </c>
      <c r="F184" s="576">
        <f>+ROUND('Resolución 138-2019-OS_CD'!F165*Factores!$B$20,2)</f>
        <v>93.73</v>
      </c>
      <c r="G184" s="576">
        <f>+ROUND('Resolución 138-2019-OS_CD'!G165*Factores!$B$20,2)</f>
        <v>93.73</v>
      </c>
      <c r="H184" s="576">
        <f>+ROUND('Resolución 138-2019-OS_CD'!H165*Factores!$B$20,2)</f>
        <v>100.36</v>
      </c>
      <c r="I184" s="455">
        <f>+ROUND('Resolución 138-2019-OS_CD'!I165*Factores!$B$20,2)</f>
        <v>96.71</v>
      </c>
      <c r="J184" s="455">
        <f>+ROUND('Resolución 138-2019-OS_CD'!J165*Factores!$B$20,2)</f>
        <v>103.25</v>
      </c>
      <c r="K184" s="964" t="s">
        <v>430</v>
      </c>
      <c r="L184" s="560">
        <v>70.959999999999994</v>
      </c>
      <c r="M184" s="560">
        <v>70.959999999999994</v>
      </c>
      <c r="N184" s="560">
        <v>75.11</v>
      </c>
      <c r="O184" s="560">
        <v>70.66</v>
      </c>
      <c r="P184" s="560">
        <v>74.67</v>
      </c>
      <c r="R184" s="560">
        <f t="shared" si="26"/>
        <v>1</v>
      </c>
      <c r="S184" s="560">
        <f t="shared" si="27"/>
        <v>1</v>
      </c>
      <c r="T184" s="560">
        <f t="shared" si="28"/>
        <v>1</v>
      </c>
      <c r="U184" s="560">
        <f t="shared" si="29"/>
        <v>1</v>
      </c>
      <c r="V184" s="560">
        <f t="shared" si="30"/>
        <v>1</v>
      </c>
      <c r="W184" s="591">
        <f>+SUM(R171:V184)</f>
        <v>70</v>
      </c>
    </row>
    <row r="185" spans="2:23">
      <c r="K185" s="560">
        <f>+SUM(F171:J184)</f>
        <v>4222.79</v>
      </c>
      <c r="R185" s="560"/>
      <c r="S185" s="560"/>
      <c r="T185" s="560"/>
      <c r="U185" s="560"/>
      <c r="V185" s="560"/>
    </row>
    <row r="186" spans="2:23">
      <c r="R186" s="560"/>
      <c r="S186" s="560"/>
      <c r="T186" s="560"/>
      <c r="U186" s="560"/>
      <c r="V186" s="560"/>
    </row>
    <row r="187" spans="2:23" ht="18.75">
      <c r="B187" s="1036" t="s">
        <v>369</v>
      </c>
      <c r="C187" s="1036"/>
      <c r="D187" s="1036"/>
      <c r="E187" s="1036"/>
      <c r="F187" s="1036"/>
      <c r="G187" s="1036"/>
      <c r="H187" s="1036"/>
      <c r="R187" s="560"/>
      <c r="S187" s="560"/>
      <c r="T187" s="560"/>
      <c r="U187" s="560"/>
      <c r="V187" s="560"/>
    </row>
    <row r="188" spans="2:23">
      <c r="R188" s="560"/>
      <c r="S188" s="560"/>
      <c r="T188" s="560"/>
      <c r="U188" s="560"/>
      <c r="V188" s="560"/>
    </row>
    <row r="189" spans="2:23">
      <c r="B189" s="680" t="s">
        <v>50</v>
      </c>
      <c r="C189" s="672"/>
      <c r="D189" s="681"/>
      <c r="E189" s="682"/>
      <c r="F189" s="683" t="s">
        <v>318</v>
      </c>
      <c r="G189" s="684"/>
      <c r="H189" s="684"/>
      <c r="I189" s="685"/>
      <c r="J189" s="685"/>
      <c r="R189" s="560"/>
      <c r="S189" s="560"/>
      <c r="T189" s="560"/>
      <c r="U189" s="560"/>
      <c r="V189" s="560"/>
    </row>
    <row r="190" spans="2:23">
      <c r="B190" s="687"/>
      <c r="C190" s="686"/>
      <c r="D190" s="686"/>
      <c r="E190" s="686"/>
      <c r="F190" s="686"/>
      <c r="G190" s="686" t="s">
        <v>349</v>
      </c>
      <c r="H190" s="686"/>
      <c r="I190" s="1000" t="s">
        <v>331</v>
      </c>
      <c r="J190" s="1000" t="s">
        <v>332</v>
      </c>
      <c r="R190" s="560"/>
      <c r="S190" s="560"/>
      <c r="T190" s="560"/>
      <c r="U190" s="560"/>
      <c r="V190" s="560"/>
    </row>
    <row r="191" spans="2:23">
      <c r="B191" s="649" t="s">
        <v>130</v>
      </c>
      <c r="C191" s="666" t="s">
        <v>3</v>
      </c>
      <c r="D191" s="666" t="s">
        <v>319</v>
      </c>
      <c r="E191" s="666" t="s">
        <v>333</v>
      </c>
      <c r="F191" s="666" t="s">
        <v>334</v>
      </c>
      <c r="G191" s="666" t="s">
        <v>363</v>
      </c>
      <c r="H191" s="666" t="s">
        <v>336</v>
      </c>
      <c r="I191" s="998" t="s">
        <v>337</v>
      </c>
      <c r="J191" s="998" t="s">
        <v>338</v>
      </c>
      <c r="R191" s="560"/>
      <c r="S191" s="560"/>
      <c r="T191" s="560"/>
      <c r="U191" s="560"/>
      <c r="V191" s="560"/>
    </row>
    <row r="192" spans="2:23">
      <c r="B192" s="652"/>
      <c r="C192" s="631"/>
      <c r="D192" s="631"/>
      <c r="E192" s="631"/>
      <c r="F192" s="631"/>
      <c r="G192" s="631"/>
      <c r="H192" s="631"/>
      <c r="I192" s="999" t="s">
        <v>338</v>
      </c>
      <c r="J192" s="999"/>
      <c r="R192" s="560"/>
      <c r="S192" s="560"/>
      <c r="T192" s="560"/>
      <c r="U192" s="560"/>
      <c r="V192" s="560"/>
    </row>
    <row r="193" spans="2:23">
      <c r="B193" s="558"/>
      <c r="C193" s="907" t="s">
        <v>320</v>
      </c>
      <c r="D193" s="578" t="s">
        <v>321</v>
      </c>
      <c r="E193" s="576" t="s">
        <v>341</v>
      </c>
      <c r="F193" s="576">
        <f>+ROUND('Resolución 138-2019-OS_CD'!F175*Factores!$B$20,2)</f>
        <v>29.15</v>
      </c>
      <c r="G193" s="576">
        <f>+ROUND('Resolución 138-2019-OS_CD'!G175*Factores!$B$20,2)</f>
        <v>29.15</v>
      </c>
      <c r="H193" s="576">
        <f>+ROUND('Resolución 138-2019-OS_CD'!H175*Factores!$B$20,2)</f>
        <v>31.51</v>
      </c>
      <c r="I193" s="455">
        <f>+ROUND('Resolución 138-2019-OS_CD'!I175*Factores!$B$20,2)</f>
        <v>29.41</v>
      </c>
      <c r="J193" s="455">
        <f>+ROUND('Resolución 138-2019-OS_CD'!J175*Factores!$B$20,2)</f>
        <v>31.72</v>
      </c>
      <c r="L193" s="560">
        <v>31.03</v>
      </c>
      <c r="M193" s="560">
        <v>31.03</v>
      </c>
      <c r="N193" s="560">
        <v>33.15</v>
      </c>
      <c r="O193" s="560">
        <v>30.37</v>
      </c>
      <c r="P193" s="560">
        <v>32.4</v>
      </c>
      <c r="R193" s="560">
        <f t="shared" ref="R193:R204" si="31">+IF(L193=F193,0,1)</f>
        <v>1</v>
      </c>
      <c r="S193" s="560">
        <f t="shared" ref="S193:S204" si="32">+IF(M193=G193,0,1)</f>
        <v>1</v>
      </c>
      <c r="T193" s="560">
        <f t="shared" ref="T193:T204" si="33">+IF(N193=H193,0,1)</f>
        <v>1</v>
      </c>
      <c r="U193" s="560">
        <f t="shared" ref="U193:U204" si="34">+IF(O193=I193,0,1)</f>
        <v>1</v>
      </c>
      <c r="V193" s="560">
        <f t="shared" ref="V193:V204" si="35">+IF(P193=J193,0,1)</f>
        <v>1</v>
      </c>
    </row>
    <row r="194" spans="2:23">
      <c r="B194" s="571"/>
      <c r="C194" s="907"/>
      <c r="D194" s="578" t="s">
        <v>324</v>
      </c>
      <c r="E194" s="576" t="s">
        <v>341</v>
      </c>
      <c r="F194" s="576">
        <f>+ROUND('Resolución 138-2019-OS_CD'!F176*Factores!$B$20,2)</f>
        <v>31.88</v>
      </c>
      <c r="G194" s="576">
        <f>+ROUND('Resolución 138-2019-OS_CD'!G176*Factores!$B$20,2)</f>
        <v>31.88</v>
      </c>
      <c r="H194" s="576">
        <f>+ROUND('Resolución 138-2019-OS_CD'!H176*Factores!$B$20,2)</f>
        <v>34.44</v>
      </c>
      <c r="I194" s="455">
        <f>+ROUND('Resolución 138-2019-OS_CD'!I176*Factores!$B$20,2)</f>
        <v>32.18</v>
      </c>
      <c r="J194" s="455">
        <f>+ROUND('Resolución 138-2019-OS_CD'!J176*Factores!$B$20,2)</f>
        <v>34.74</v>
      </c>
      <c r="L194" s="560">
        <v>37.33</v>
      </c>
      <c r="M194" s="560">
        <v>37.36</v>
      </c>
      <c r="N194" s="560">
        <v>39.869999999999997</v>
      </c>
      <c r="O194" s="560">
        <v>36.590000000000003</v>
      </c>
      <c r="P194" s="560">
        <v>38.979999999999997</v>
      </c>
      <c r="R194" s="560">
        <f t="shared" si="31"/>
        <v>1</v>
      </c>
      <c r="S194" s="560">
        <f t="shared" si="32"/>
        <v>1</v>
      </c>
      <c r="T194" s="560">
        <f t="shared" si="33"/>
        <v>1</v>
      </c>
      <c r="U194" s="560">
        <f t="shared" si="34"/>
        <v>1</v>
      </c>
      <c r="V194" s="560">
        <f t="shared" si="35"/>
        <v>1</v>
      </c>
    </row>
    <row r="195" spans="2:23">
      <c r="B195" s="605" t="s">
        <v>370</v>
      </c>
      <c r="C195" s="908"/>
      <c r="D195" s="578" t="s">
        <v>326</v>
      </c>
      <c r="E195" s="576" t="s">
        <v>341</v>
      </c>
      <c r="F195" s="576">
        <f>+ROUND('Resolución 138-2019-OS_CD'!F177*Factores!$B$20,2)</f>
        <v>47.03</v>
      </c>
      <c r="G195" s="576">
        <f>+ROUND('Resolución 138-2019-OS_CD'!G177*Factores!$B$20,2)</f>
        <v>47.37</v>
      </c>
      <c r="H195" s="576">
        <f>+ROUND('Resolución 138-2019-OS_CD'!H177*Factores!$B$20,2)</f>
        <v>50.56</v>
      </c>
      <c r="I195" s="455">
        <f>+ROUND('Resolución 138-2019-OS_CD'!I177*Factores!$B$20,2)</f>
        <v>48.55</v>
      </c>
      <c r="J195" s="455">
        <f>+ROUND('Resolución 138-2019-OS_CD'!J177*Factores!$B$20,2)</f>
        <v>51.65</v>
      </c>
      <c r="L195" s="560">
        <v>39.99</v>
      </c>
      <c r="M195" s="560">
        <v>37.99</v>
      </c>
      <c r="N195" s="560">
        <v>39.869999999999997</v>
      </c>
      <c r="O195" s="560">
        <v>40.29</v>
      </c>
      <c r="P195" s="560">
        <v>39.630000000000003</v>
      </c>
      <c r="R195" s="560">
        <f t="shared" si="31"/>
        <v>1</v>
      </c>
      <c r="S195" s="560">
        <f t="shared" si="32"/>
        <v>1</v>
      </c>
      <c r="T195" s="560">
        <f t="shared" si="33"/>
        <v>1</v>
      </c>
      <c r="U195" s="560">
        <f t="shared" si="34"/>
        <v>1</v>
      </c>
      <c r="V195" s="560">
        <f t="shared" si="35"/>
        <v>1</v>
      </c>
    </row>
    <row r="196" spans="2:23">
      <c r="B196" s="605" t="s">
        <v>371</v>
      </c>
      <c r="C196" s="912" t="s">
        <v>328</v>
      </c>
      <c r="D196" s="580" t="s">
        <v>321</v>
      </c>
      <c r="E196" s="576" t="s">
        <v>341</v>
      </c>
      <c r="F196" s="576">
        <f>+ROUND('Resolución 138-2019-OS_CD'!F178*Factores!$B$20,2)</f>
        <v>39.31</v>
      </c>
      <c r="G196" s="576">
        <f>+ROUND('Resolución 138-2019-OS_CD'!G178*Factores!$B$20,2)</f>
        <v>38.22</v>
      </c>
      <c r="H196" s="576">
        <f>+ROUND('Resolución 138-2019-OS_CD'!H178*Factores!$B$20,2)</f>
        <v>40.56</v>
      </c>
      <c r="I196" s="455">
        <f>+ROUND('Resolución 138-2019-OS_CD'!I178*Factores!$B$20,2)</f>
        <v>40.1</v>
      </c>
      <c r="J196" s="455">
        <f>+ROUND('Resolución 138-2019-OS_CD'!J178*Factores!$B$20,2)</f>
        <v>42.46</v>
      </c>
      <c r="L196" s="560">
        <v>50.27</v>
      </c>
      <c r="M196" s="560">
        <v>48.39</v>
      </c>
      <c r="N196" s="560">
        <v>50.51</v>
      </c>
      <c r="O196" s="560">
        <v>49.92</v>
      </c>
      <c r="P196" s="560">
        <v>51.95</v>
      </c>
      <c r="R196" s="560">
        <f t="shared" si="31"/>
        <v>1</v>
      </c>
      <c r="S196" s="560">
        <f t="shared" si="32"/>
        <v>1</v>
      </c>
      <c r="T196" s="560">
        <f t="shared" si="33"/>
        <v>1</v>
      </c>
      <c r="U196" s="560">
        <f t="shared" si="34"/>
        <v>1</v>
      </c>
      <c r="V196" s="560">
        <f t="shared" si="35"/>
        <v>1</v>
      </c>
    </row>
    <row r="197" spans="2:23">
      <c r="B197" s="605" t="s">
        <v>372</v>
      </c>
      <c r="C197" s="907"/>
      <c r="D197" s="578" t="s">
        <v>324</v>
      </c>
      <c r="E197" s="576" t="s">
        <v>341</v>
      </c>
      <c r="F197" s="576">
        <f>+ROUND('Resolución 138-2019-OS_CD'!F179*Factores!$B$20,2)</f>
        <v>47.83</v>
      </c>
      <c r="G197" s="576">
        <f>+ROUND('Resolución 138-2019-OS_CD'!G179*Factores!$B$20,2)</f>
        <v>47.83</v>
      </c>
      <c r="H197" s="576">
        <f>+ROUND('Resolución 138-2019-OS_CD'!H179*Factores!$B$20,2)</f>
        <v>50.93</v>
      </c>
      <c r="I197" s="455">
        <f>+ROUND('Resolución 138-2019-OS_CD'!I179*Factores!$B$20,2)</f>
        <v>49.84</v>
      </c>
      <c r="J197" s="455">
        <f>+ROUND('Resolución 138-2019-OS_CD'!J179*Factores!$B$20,2)</f>
        <v>52.9</v>
      </c>
      <c r="L197" s="560">
        <v>57.75</v>
      </c>
      <c r="M197" s="560">
        <v>53.95</v>
      </c>
      <c r="N197" s="560">
        <v>60.44</v>
      </c>
      <c r="O197" s="560">
        <v>59.12</v>
      </c>
      <c r="P197" s="560">
        <v>61.69</v>
      </c>
      <c r="R197" s="560">
        <f t="shared" si="31"/>
        <v>1</v>
      </c>
      <c r="S197" s="560">
        <f t="shared" si="32"/>
        <v>1</v>
      </c>
      <c r="T197" s="560">
        <f t="shared" si="33"/>
        <v>1</v>
      </c>
      <c r="U197" s="560">
        <f t="shared" si="34"/>
        <v>1</v>
      </c>
      <c r="V197" s="560">
        <f t="shared" si="35"/>
        <v>1</v>
      </c>
    </row>
    <row r="198" spans="2:23">
      <c r="B198" s="605" t="s">
        <v>367</v>
      </c>
      <c r="C198" s="910"/>
      <c r="D198" s="578" t="s">
        <v>326</v>
      </c>
      <c r="E198" s="576" t="s">
        <v>341</v>
      </c>
      <c r="F198" s="576">
        <f>+ROUND('Resolución 138-2019-OS_CD'!F180*Factores!$B$20,2)</f>
        <v>75.02</v>
      </c>
      <c r="G198" s="576">
        <f>+ROUND('Resolución 138-2019-OS_CD'!G180*Factores!$B$20,2)</f>
        <v>76.569999999999993</v>
      </c>
      <c r="H198" s="576">
        <f>+ROUND('Resolución 138-2019-OS_CD'!H180*Factores!$B$20,2)</f>
        <v>80.8</v>
      </c>
      <c r="I198" s="455">
        <f>+ROUND('Resolución 138-2019-OS_CD'!I180*Factores!$B$20,2)</f>
        <v>81.349999999999994</v>
      </c>
      <c r="J198" s="455">
        <f>+ROUND('Resolución 138-2019-OS_CD'!J180*Factores!$B$20,2)</f>
        <v>85.55</v>
      </c>
      <c r="L198" s="560">
        <v>61.33</v>
      </c>
      <c r="M198" s="560">
        <v>59.06</v>
      </c>
      <c r="N198" s="560">
        <v>61.45</v>
      </c>
      <c r="O198" s="560">
        <v>61.36</v>
      </c>
      <c r="P198" s="560">
        <v>63.64</v>
      </c>
      <c r="R198" s="560">
        <f t="shared" si="31"/>
        <v>1</v>
      </c>
      <c r="S198" s="560">
        <f t="shared" si="32"/>
        <v>1</v>
      </c>
      <c r="T198" s="560">
        <f t="shared" si="33"/>
        <v>1</v>
      </c>
      <c r="U198" s="560">
        <f t="shared" si="34"/>
        <v>1</v>
      </c>
      <c r="V198" s="560">
        <f t="shared" si="35"/>
        <v>1</v>
      </c>
    </row>
    <row r="199" spans="2:23">
      <c r="B199" s="605" t="s">
        <v>368</v>
      </c>
      <c r="C199" s="911" t="s">
        <v>339</v>
      </c>
      <c r="D199" s="578" t="s">
        <v>340</v>
      </c>
      <c r="E199" s="576" t="s">
        <v>341</v>
      </c>
      <c r="F199" s="576">
        <f>+ROUND('Resolución 138-2019-OS_CD'!F181*Factores!$B$20,2)</f>
        <v>94.4</v>
      </c>
      <c r="G199" s="576">
        <f>+ROUND('Resolución 138-2019-OS_CD'!G181*Factores!$B$20,2)</f>
        <v>94.4</v>
      </c>
      <c r="H199" s="576">
        <f>+ROUND('Resolución 138-2019-OS_CD'!H181*Factores!$B$20,2)</f>
        <v>101.77</v>
      </c>
      <c r="I199" s="455">
        <f>+ROUND('Resolución 138-2019-OS_CD'!I181*Factores!$B$20,2)</f>
        <v>95.74</v>
      </c>
      <c r="J199" s="455">
        <f>+ROUND('Resolución 138-2019-OS_CD'!J181*Factores!$B$20,2)</f>
        <v>103.13</v>
      </c>
      <c r="L199" s="560">
        <v>74.25</v>
      </c>
      <c r="M199" s="560">
        <v>74.25</v>
      </c>
      <c r="N199" s="560">
        <v>78.94</v>
      </c>
      <c r="O199" s="560">
        <v>73.23</v>
      </c>
      <c r="P199" s="560">
        <v>77.77</v>
      </c>
      <c r="R199" s="560">
        <f t="shared" si="31"/>
        <v>1</v>
      </c>
      <c r="S199" s="560">
        <f t="shared" si="32"/>
        <v>1</v>
      </c>
      <c r="T199" s="560">
        <f t="shared" si="33"/>
        <v>1</v>
      </c>
      <c r="U199" s="560">
        <f t="shared" si="34"/>
        <v>1</v>
      </c>
      <c r="V199" s="560">
        <f t="shared" si="35"/>
        <v>1</v>
      </c>
    </row>
    <row r="200" spans="2:23">
      <c r="B200" s="571"/>
      <c r="C200" s="909"/>
      <c r="D200" s="578" t="s">
        <v>342</v>
      </c>
      <c r="E200" s="576" t="s">
        <v>341</v>
      </c>
      <c r="F200" s="576">
        <f>+ROUND('Resolución 138-2019-OS_CD'!F182*Factores!$B$20,2)</f>
        <v>88.4</v>
      </c>
      <c r="G200" s="576">
        <f>+ROUND('Resolución 138-2019-OS_CD'!G182*Factores!$B$20,2)</f>
        <v>88.4</v>
      </c>
      <c r="H200" s="576">
        <f>+ROUND('Resolución 138-2019-OS_CD'!H182*Factores!$B$20,2)</f>
        <v>94.98</v>
      </c>
      <c r="I200" s="455">
        <f>+ROUND('Resolución 138-2019-OS_CD'!I182*Factores!$B$20,2)</f>
        <v>90.41</v>
      </c>
      <c r="J200" s="455">
        <f>+ROUND('Resolución 138-2019-OS_CD'!J182*Factores!$B$20,2)</f>
        <v>96.96</v>
      </c>
      <c r="L200" s="560">
        <v>69.55</v>
      </c>
      <c r="M200" s="560">
        <v>69.55</v>
      </c>
      <c r="N200" s="560">
        <v>73.709999999999994</v>
      </c>
      <c r="O200" s="560">
        <v>69.17</v>
      </c>
      <c r="P200" s="560">
        <v>73.17</v>
      </c>
      <c r="R200" s="560">
        <f t="shared" si="31"/>
        <v>1</v>
      </c>
      <c r="S200" s="560">
        <f t="shared" si="32"/>
        <v>1</v>
      </c>
      <c r="T200" s="560">
        <f t="shared" si="33"/>
        <v>1</v>
      </c>
      <c r="U200" s="560">
        <f t="shared" si="34"/>
        <v>1</v>
      </c>
      <c r="V200" s="560">
        <f t="shared" si="35"/>
        <v>1</v>
      </c>
    </row>
    <row r="201" spans="2:23">
      <c r="B201" s="571"/>
      <c r="C201" s="910"/>
      <c r="D201" s="578" t="s">
        <v>343</v>
      </c>
      <c r="E201" s="576" t="s">
        <v>341</v>
      </c>
      <c r="F201" s="576">
        <f>+ROUND('Resolución 138-2019-OS_CD'!F183*Factores!$B$20,2)</f>
        <v>88.4</v>
      </c>
      <c r="G201" s="576">
        <f>+ROUND('Resolución 138-2019-OS_CD'!G183*Factores!$B$20,2)</f>
        <v>88.4</v>
      </c>
      <c r="H201" s="576">
        <f>+ROUND('Resolución 138-2019-OS_CD'!H183*Factores!$B$20,2)</f>
        <v>94.98</v>
      </c>
      <c r="I201" s="455">
        <f>+ROUND('Resolución 138-2019-OS_CD'!I183*Factores!$B$20,2)</f>
        <v>90.41</v>
      </c>
      <c r="J201" s="455">
        <f>+ROUND('Resolución 138-2019-OS_CD'!J183*Factores!$B$20,2)</f>
        <v>96.96</v>
      </c>
      <c r="L201" s="560">
        <v>69.55</v>
      </c>
      <c r="M201" s="560">
        <v>69.55</v>
      </c>
      <c r="N201" s="560">
        <v>73.709999999999994</v>
      </c>
      <c r="O201" s="560">
        <v>69.17</v>
      </c>
      <c r="P201" s="560">
        <v>73.17</v>
      </c>
      <c r="R201" s="560">
        <f t="shared" si="31"/>
        <v>1</v>
      </c>
      <c r="S201" s="560">
        <f t="shared" si="32"/>
        <v>1</v>
      </c>
      <c r="T201" s="560">
        <f t="shared" si="33"/>
        <v>1</v>
      </c>
      <c r="U201" s="560">
        <f t="shared" si="34"/>
        <v>1</v>
      </c>
      <c r="V201" s="560">
        <f t="shared" si="35"/>
        <v>1</v>
      </c>
    </row>
    <row r="202" spans="2:23">
      <c r="B202" s="571"/>
      <c r="C202" s="911" t="s">
        <v>344</v>
      </c>
      <c r="D202" s="578" t="s">
        <v>345</v>
      </c>
      <c r="E202" s="576" t="s">
        <v>341</v>
      </c>
      <c r="F202" s="576">
        <f>+ROUND('Resolución 138-2019-OS_CD'!F184*Factores!$B$20,2)</f>
        <v>141.16999999999999</v>
      </c>
      <c r="G202" s="576">
        <f>+ROUND('Resolución 138-2019-OS_CD'!G184*Factores!$B$20,2)</f>
        <v>141.16999999999999</v>
      </c>
      <c r="H202" s="576">
        <f>+ROUND('Resolución 138-2019-OS_CD'!H184*Factores!$B$20,2)</f>
        <v>151.03</v>
      </c>
      <c r="I202" s="455">
        <f>+ROUND('Resolución 138-2019-OS_CD'!I184*Factores!$B$20,2)</f>
        <v>145.79</v>
      </c>
      <c r="J202" s="455">
        <f>+ROUND('Resolución 138-2019-OS_CD'!J184*Factores!$B$20,2)</f>
        <v>155.61000000000001</v>
      </c>
      <c r="L202" s="560">
        <v>116.18</v>
      </c>
      <c r="M202" s="560">
        <v>116.18</v>
      </c>
      <c r="N202" s="560">
        <v>122.46</v>
      </c>
      <c r="O202" s="560">
        <v>117.05</v>
      </c>
      <c r="P202" s="560">
        <v>123.06</v>
      </c>
      <c r="R202" s="560">
        <f t="shared" si="31"/>
        <v>1</v>
      </c>
      <c r="S202" s="560">
        <f t="shared" si="32"/>
        <v>1</v>
      </c>
      <c r="T202" s="560">
        <f t="shared" si="33"/>
        <v>1</v>
      </c>
      <c r="U202" s="560">
        <f t="shared" si="34"/>
        <v>1</v>
      </c>
      <c r="V202" s="560">
        <f t="shared" si="35"/>
        <v>1</v>
      </c>
    </row>
    <row r="203" spans="2:23">
      <c r="B203" s="571"/>
      <c r="C203" s="909"/>
      <c r="D203" s="578" t="s">
        <v>346</v>
      </c>
      <c r="E203" s="576" t="s">
        <v>341</v>
      </c>
      <c r="F203" s="576">
        <f>+ROUND('Resolución 138-2019-OS_CD'!F185*Factores!$B$20,2)</f>
        <v>113.82</v>
      </c>
      <c r="G203" s="576">
        <f>+ROUND('Resolución 138-2019-OS_CD'!G185*Factores!$B$20,2)</f>
        <v>113.82</v>
      </c>
      <c r="H203" s="576">
        <f>+ROUND('Resolución 138-2019-OS_CD'!H185*Factores!$B$20,2)</f>
        <v>122.3</v>
      </c>
      <c r="I203" s="455">
        <f>+ROUND('Resolución 138-2019-OS_CD'!I185*Factores!$B$20,2)</f>
        <v>116.46</v>
      </c>
      <c r="J203" s="455">
        <f>+ROUND('Resolución 138-2019-OS_CD'!J185*Factores!$B$20,2)</f>
        <v>124.86</v>
      </c>
      <c r="L203" s="560">
        <v>94.69</v>
      </c>
      <c r="M203" s="560">
        <v>94.69</v>
      </c>
      <c r="N203" s="560">
        <v>100.07</v>
      </c>
      <c r="O203" s="560">
        <v>94.84</v>
      </c>
      <c r="P203" s="560">
        <v>100.01</v>
      </c>
      <c r="R203" s="560">
        <f t="shared" si="31"/>
        <v>1</v>
      </c>
      <c r="S203" s="560">
        <f t="shared" si="32"/>
        <v>1</v>
      </c>
      <c r="T203" s="560">
        <f t="shared" si="33"/>
        <v>1</v>
      </c>
      <c r="U203" s="560">
        <f t="shared" si="34"/>
        <v>1</v>
      </c>
      <c r="V203" s="560">
        <f t="shared" si="35"/>
        <v>1</v>
      </c>
    </row>
    <row r="204" spans="2:23">
      <c r="B204" s="577"/>
      <c r="C204" s="579"/>
      <c r="D204" s="578" t="s">
        <v>347</v>
      </c>
      <c r="E204" s="576" t="s">
        <v>341</v>
      </c>
      <c r="F204" s="576">
        <f>+ROUND('Resolución 138-2019-OS_CD'!F186*Factores!$B$20,2)</f>
        <v>113.82</v>
      </c>
      <c r="G204" s="576">
        <f>+ROUND('Resolución 138-2019-OS_CD'!G186*Factores!$B$20,2)</f>
        <v>113.82</v>
      </c>
      <c r="H204" s="576">
        <f>+ROUND('Resolución 138-2019-OS_CD'!H186*Factores!$B$20,2)</f>
        <v>122.3</v>
      </c>
      <c r="I204" s="455">
        <f>+ROUND('Resolución 138-2019-OS_CD'!I186*Factores!$B$20,2)</f>
        <v>116.46</v>
      </c>
      <c r="J204" s="455">
        <f>+ROUND('Resolución 138-2019-OS_CD'!J186*Factores!$B$20,2)</f>
        <v>124.86</v>
      </c>
      <c r="K204" s="964" t="s">
        <v>430</v>
      </c>
      <c r="L204" s="560">
        <v>94.69</v>
      </c>
      <c r="M204" s="560">
        <v>94.69</v>
      </c>
      <c r="N204" s="560">
        <v>100.07</v>
      </c>
      <c r="O204" s="560">
        <v>94.84</v>
      </c>
      <c r="P204" s="560">
        <v>100.01</v>
      </c>
      <c r="R204" s="560">
        <f t="shared" si="31"/>
        <v>1</v>
      </c>
      <c r="S204" s="560">
        <f t="shared" si="32"/>
        <v>1</v>
      </c>
      <c r="T204" s="560">
        <f t="shared" si="33"/>
        <v>1</v>
      </c>
      <c r="U204" s="560">
        <f t="shared" si="34"/>
        <v>1</v>
      </c>
      <c r="V204" s="560">
        <f t="shared" si="35"/>
        <v>1</v>
      </c>
      <c r="W204" s="591">
        <f>+SUM(R193:V204)</f>
        <v>60</v>
      </c>
    </row>
    <row r="205" spans="2:23">
      <c r="K205" s="560">
        <f>+SUM(F193:J204)</f>
        <v>4735.5200000000004</v>
      </c>
      <c r="R205" s="560"/>
      <c r="S205" s="560"/>
      <c r="T205" s="560"/>
      <c r="U205" s="560"/>
      <c r="V205" s="560"/>
    </row>
    <row r="206" spans="2:23">
      <c r="R206" s="560"/>
      <c r="S206" s="560"/>
      <c r="T206" s="560"/>
      <c r="U206" s="560"/>
      <c r="V206" s="560"/>
    </row>
    <row r="207" spans="2:23" ht="18.75">
      <c r="B207" s="1036" t="s">
        <v>373</v>
      </c>
      <c r="C207" s="1036"/>
      <c r="D207" s="1036"/>
      <c r="E207" s="1036"/>
      <c r="F207" s="1036"/>
      <c r="G207" s="1036"/>
      <c r="H207" s="1036"/>
      <c r="I207" s="1036"/>
      <c r="J207" s="1036"/>
      <c r="R207" s="560"/>
      <c r="S207" s="560"/>
      <c r="T207" s="560"/>
      <c r="U207" s="560"/>
      <c r="V207" s="560"/>
    </row>
    <row r="208" spans="2:23" ht="18.75">
      <c r="B208" s="581"/>
      <c r="C208" s="581"/>
      <c r="D208" s="581"/>
      <c r="E208" s="581"/>
      <c r="F208" s="581"/>
      <c r="G208" s="581"/>
      <c r="H208" s="581"/>
      <c r="R208" s="560"/>
      <c r="S208" s="560"/>
      <c r="T208" s="560"/>
      <c r="U208" s="560"/>
      <c r="V208" s="560"/>
    </row>
    <row r="209" spans="2:23">
      <c r="B209" s="680" t="s">
        <v>50</v>
      </c>
      <c r="C209" s="681"/>
      <c r="D209" s="681"/>
      <c r="E209" s="682"/>
      <c r="F209" s="683" t="s">
        <v>318</v>
      </c>
      <c r="G209" s="684"/>
      <c r="H209" s="684"/>
      <c r="I209" s="1001"/>
      <c r="J209" s="1001"/>
      <c r="R209" s="560"/>
      <c r="S209" s="560"/>
      <c r="T209" s="560"/>
      <c r="U209" s="560"/>
      <c r="V209" s="560"/>
    </row>
    <row r="210" spans="2:23">
      <c r="B210" s="677"/>
      <c r="C210" s="686"/>
      <c r="D210" s="686"/>
      <c r="E210" s="686"/>
      <c r="F210" s="686"/>
      <c r="G210" s="686" t="s">
        <v>331</v>
      </c>
      <c r="H210" s="686"/>
      <c r="I210" s="1000" t="s">
        <v>331</v>
      </c>
      <c r="J210" s="1000" t="s">
        <v>332</v>
      </c>
      <c r="R210" s="560"/>
      <c r="S210" s="560"/>
      <c r="T210" s="560"/>
      <c r="U210" s="560"/>
      <c r="V210" s="560"/>
    </row>
    <row r="211" spans="2:23">
      <c r="B211" s="666" t="s">
        <v>130</v>
      </c>
      <c r="C211" s="666" t="s">
        <v>3</v>
      </c>
      <c r="D211" s="666" t="s">
        <v>319</v>
      </c>
      <c r="E211" s="666" t="s">
        <v>333</v>
      </c>
      <c r="F211" s="666" t="s">
        <v>334</v>
      </c>
      <c r="G211" s="666" t="s">
        <v>335</v>
      </c>
      <c r="H211" s="666" t="s">
        <v>336</v>
      </c>
      <c r="I211" s="998" t="s">
        <v>337</v>
      </c>
      <c r="J211" s="998" t="s">
        <v>338</v>
      </c>
      <c r="R211" s="560"/>
      <c r="S211" s="560"/>
      <c r="T211" s="560"/>
      <c r="U211" s="560"/>
      <c r="V211" s="560"/>
    </row>
    <row r="212" spans="2:23">
      <c r="B212" s="631"/>
      <c r="C212" s="631"/>
      <c r="D212" s="631"/>
      <c r="E212" s="631"/>
      <c r="F212" s="631"/>
      <c r="G212" s="631"/>
      <c r="H212" s="631"/>
      <c r="I212" s="999" t="s">
        <v>338</v>
      </c>
      <c r="J212" s="999"/>
      <c r="R212" s="560"/>
      <c r="S212" s="560"/>
      <c r="T212" s="560"/>
      <c r="U212" s="560"/>
      <c r="V212" s="560"/>
    </row>
    <row r="213" spans="2:23">
      <c r="B213" s="1037" t="s">
        <v>374</v>
      </c>
      <c r="C213" s="906" t="s">
        <v>320</v>
      </c>
      <c r="D213" s="578" t="s">
        <v>375</v>
      </c>
      <c r="E213" s="576" t="s">
        <v>341</v>
      </c>
      <c r="F213" s="576">
        <f>+ROUND('Resolución 138-2019-OS_CD'!F199*Factores!$B$20,2)</f>
        <v>64.77</v>
      </c>
      <c r="G213" s="576">
        <f>+ROUND('Resolución 138-2019-OS_CD'!G199*Factores!$B$20,2)</f>
        <v>59.41</v>
      </c>
      <c r="H213" s="576">
        <f>+ROUND('Resolución 138-2019-OS_CD'!H199*Factores!$B$20,2)</f>
        <v>64.349999999999994</v>
      </c>
      <c r="I213" s="455">
        <f>+ROUND('Resolución 138-2019-OS_CD'!I199*Factores!$B$20,2)</f>
        <v>59.66</v>
      </c>
      <c r="J213" s="455">
        <f>+ROUND('Resolución 138-2019-OS_CD'!J199*Factores!$B$20,2)</f>
        <v>64.53</v>
      </c>
      <c r="L213" s="560">
        <v>50.01</v>
      </c>
      <c r="M213" s="560">
        <v>45.85</v>
      </c>
      <c r="N213" s="560">
        <v>48.96</v>
      </c>
      <c r="O213" s="560">
        <v>44.69</v>
      </c>
      <c r="P213" s="560">
        <v>47.7</v>
      </c>
      <c r="R213" s="560">
        <f t="shared" ref="R213:R220" si="36">+IF(L213=F213,0,1)</f>
        <v>1</v>
      </c>
      <c r="S213" s="560">
        <f t="shared" ref="S213:S220" si="37">+IF(M213=G213,0,1)</f>
        <v>1</v>
      </c>
      <c r="T213" s="560">
        <f t="shared" ref="T213:T220" si="38">+IF(N213=H213,0,1)</f>
        <v>1</v>
      </c>
      <c r="U213" s="560">
        <f t="shared" ref="U213:U220" si="39">+IF(O213=I213,0,1)</f>
        <v>1</v>
      </c>
      <c r="V213" s="560">
        <f t="shared" ref="V213:V220" si="40">+IF(P213=J213,0,1)</f>
        <v>1</v>
      </c>
    </row>
    <row r="214" spans="2:23">
      <c r="B214" s="1037"/>
      <c r="C214" s="908"/>
      <c r="D214" s="578" t="s">
        <v>376</v>
      </c>
      <c r="E214" s="576" t="s">
        <v>341</v>
      </c>
      <c r="F214" s="576">
        <f>+ROUND('Resolución 138-2019-OS_CD'!F200*Factores!$B$20,2)</f>
        <v>64.739999999999995</v>
      </c>
      <c r="G214" s="576">
        <f>+ROUND('Resolución 138-2019-OS_CD'!G200*Factores!$B$20,2)</f>
        <v>59.36</v>
      </c>
      <c r="H214" s="576">
        <f>+ROUND('Resolución 138-2019-OS_CD'!H200*Factores!$B$20,2)</f>
        <v>64.28</v>
      </c>
      <c r="I214" s="455">
        <f>+ROUND('Resolución 138-2019-OS_CD'!I200*Factores!$B$20,2)</f>
        <v>65.02</v>
      </c>
      <c r="J214" s="455">
        <f>+ROUND('Resolución 138-2019-OS_CD'!J200*Factores!$B$20,2)</f>
        <v>64.489999999999995</v>
      </c>
      <c r="L214" s="560">
        <v>42.26</v>
      </c>
      <c r="M214" s="560">
        <v>39.25</v>
      </c>
      <c r="N214" s="560">
        <v>41.94</v>
      </c>
      <c r="O214" s="560">
        <v>41.22</v>
      </c>
      <c r="P214" s="560">
        <v>40.86</v>
      </c>
      <c r="R214" s="560">
        <f t="shared" si="36"/>
        <v>1</v>
      </c>
      <c r="S214" s="560">
        <f t="shared" si="37"/>
        <v>1</v>
      </c>
      <c r="T214" s="560">
        <f t="shared" si="38"/>
        <v>1</v>
      </c>
      <c r="U214" s="560">
        <f t="shared" si="39"/>
        <v>1</v>
      </c>
      <c r="V214" s="560">
        <f t="shared" si="40"/>
        <v>1</v>
      </c>
    </row>
    <row r="215" spans="2:23">
      <c r="B215" s="1037"/>
      <c r="C215" s="906" t="s">
        <v>328</v>
      </c>
      <c r="D215" s="578" t="s">
        <v>375</v>
      </c>
      <c r="E215" s="576" t="s">
        <v>341</v>
      </c>
      <c r="F215" s="576">
        <f>+ROUND('Resolución 138-2019-OS_CD'!F201*Factores!$B$20,2)</f>
        <v>64.739999999999995</v>
      </c>
      <c r="G215" s="576">
        <f>+ROUND('Resolución 138-2019-OS_CD'!G201*Factores!$B$20,2)</f>
        <v>59.36</v>
      </c>
      <c r="H215" s="576">
        <f>+ROUND('Resolución 138-2019-OS_CD'!H201*Factores!$B$20,2)</f>
        <v>64.28</v>
      </c>
      <c r="I215" s="455">
        <f>+ROUND('Resolución 138-2019-OS_CD'!I201*Factores!$B$20,2)</f>
        <v>59.62</v>
      </c>
      <c r="J215" s="455">
        <f>+ROUND('Resolución 138-2019-OS_CD'!J201*Factores!$B$20,2)</f>
        <v>64.489999999999995</v>
      </c>
      <c r="L215" s="560">
        <v>54.91</v>
      </c>
      <c r="M215" s="560">
        <v>54.91</v>
      </c>
      <c r="N215" s="560">
        <v>58.67</v>
      </c>
      <c r="O215" s="560">
        <v>53.59</v>
      </c>
      <c r="P215" s="560">
        <v>57.21</v>
      </c>
      <c r="R215" s="560">
        <f t="shared" si="36"/>
        <v>1</v>
      </c>
      <c r="S215" s="560">
        <f t="shared" si="37"/>
        <v>1</v>
      </c>
      <c r="T215" s="560">
        <f t="shared" si="38"/>
        <v>1</v>
      </c>
      <c r="U215" s="560">
        <f t="shared" si="39"/>
        <v>1</v>
      </c>
      <c r="V215" s="560">
        <f t="shared" si="40"/>
        <v>1</v>
      </c>
    </row>
    <row r="216" spans="2:23">
      <c r="B216" s="1037"/>
      <c r="C216" s="910"/>
      <c r="D216" s="578" t="s">
        <v>376</v>
      </c>
      <c r="E216" s="576" t="s">
        <v>341</v>
      </c>
      <c r="F216" s="576">
        <f>+ROUND('Resolución 138-2019-OS_CD'!F202*Factores!$B$20,2)</f>
        <v>71.239999999999995</v>
      </c>
      <c r="G216" s="576">
        <f>+ROUND('Resolución 138-2019-OS_CD'!G202*Factores!$B$20,2)</f>
        <v>71.239999999999995</v>
      </c>
      <c r="H216" s="576">
        <f>+ROUND('Resolución 138-2019-OS_CD'!H202*Factores!$B$20,2)</f>
        <v>77.12</v>
      </c>
      <c r="I216" s="455">
        <f>+ROUND('Resolución 138-2019-OS_CD'!I202*Factores!$B$20,2)</f>
        <v>71.53</v>
      </c>
      <c r="J216" s="455">
        <f>+ROUND('Resolución 138-2019-OS_CD'!J202*Factores!$B$20,2)</f>
        <v>77.45</v>
      </c>
      <c r="L216" s="560">
        <v>49.98</v>
      </c>
      <c r="M216" s="560">
        <v>45.79</v>
      </c>
      <c r="N216" s="560">
        <v>48.93</v>
      </c>
      <c r="O216" s="560">
        <v>44.66</v>
      </c>
      <c r="P216" s="560">
        <v>47.67</v>
      </c>
      <c r="R216" s="560">
        <f t="shared" si="36"/>
        <v>1</v>
      </c>
      <c r="S216" s="560">
        <f t="shared" si="37"/>
        <v>1</v>
      </c>
      <c r="T216" s="560">
        <f t="shared" si="38"/>
        <v>1</v>
      </c>
      <c r="U216" s="560">
        <f t="shared" si="39"/>
        <v>1</v>
      </c>
      <c r="V216" s="560">
        <f t="shared" si="40"/>
        <v>1</v>
      </c>
    </row>
    <row r="217" spans="2:23">
      <c r="B217" s="1037"/>
      <c r="C217" s="911" t="s">
        <v>339</v>
      </c>
      <c r="D217" s="578" t="s">
        <v>375</v>
      </c>
      <c r="E217" s="576" t="s">
        <v>341</v>
      </c>
      <c r="F217" s="576">
        <f>+ROUND('Resolución 138-2019-OS_CD'!F203*Factores!$B$20,2)</f>
        <v>250.42</v>
      </c>
      <c r="G217" s="576">
        <f>+ROUND('Resolución 138-2019-OS_CD'!G203*Factores!$B$20,2)</f>
        <v>250.42</v>
      </c>
      <c r="H217" s="576">
        <f>+ROUND('Resolución 138-2019-OS_CD'!H203*Factores!$B$20,2)</f>
        <v>260.27999999999997</v>
      </c>
      <c r="I217" s="455">
        <f>+ROUND('Resolución 138-2019-OS_CD'!I203*Factores!$B$20,2)</f>
        <v>249.04</v>
      </c>
      <c r="J217" s="455">
        <f>+ROUND('Resolución 138-2019-OS_CD'!J203*Factores!$B$20,2)</f>
        <v>258.85000000000002</v>
      </c>
      <c r="L217" s="560">
        <v>188.96</v>
      </c>
      <c r="M217" s="560">
        <v>188.96</v>
      </c>
      <c r="N217" s="560">
        <v>195.18</v>
      </c>
      <c r="O217" s="560">
        <v>177.49</v>
      </c>
      <c r="P217" s="560">
        <v>183.49</v>
      </c>
      <c r="R217" s="560">
        <f t="shared" si="36"/>
        <v>1</v>
      </c>
      <c r="S217" s="560">
        <f t="shared" si="37"/>
        <v>1</v>
      </c>
      <c r="T217" s="560">
        <f t="shared" si="38"/>
        <v>1</v>
      </c>
      <c r="U217" s="560">
        <f t="shared" si="39"/>
        <v>1</v>
      </c>
      <c r="V217" s="560">
        <f t="shared" si="40"/>
        <v>1</v>
      </c>
    </row>
    <row r="218" spans="2:23">
      <c r="B218" s="1037"/>
      <c r="C218" s="910"/>
      <c r="D218" s="578" t="s">
        <v>376</v>
      </c>
      <c r="E218" s="576" t="s">
        <v>341</v>
      </c>
      <c r="F218" s="576">
        <f>+ROUND('Resolución 138-2019-OS_CD'!F204*Factores!$B$20,2)</f>
        <v>101.7</v>
      </c>
      <c r="G218" s="576">
        <f>+ROUND('Resolución 138-2019-OS_CD'!G204*Factores!$B$20,2)</f>
        <v>101.7</v>
      </c>
      <c r="H218" s="576">
        <f>+ROUND('Resolución 138-2019-OS_CD'!H204*Factores!$B$20,2)</f>
        <v>110.17</v>
      </c>
      <c r="I218" s="455">
        <f>+ROUND('Resolución 138-2019-OS_CD'!I204*Factores!$B$20,2)</f>
        <v>102.16</v>
      </c>
      <c r="J218" s="455">
        <f>+ROUND('Resolución 138-2019-OS_CD'!J204*Factores!$B$20,2)</f>
        <v>110.55</v>
      </c>
      <c r="L218" s="560">
        <v>78.400000000000006</v>
      </c>
      <c r="M218" s="560">
        <v>78.400000000000006</v>
      </c>
      <c r="N218" s="560">
        <v>83.78</v>
      </c>
      <c r="O218" s="560">
        <v>76.52</v>
      </c>
      <c r="P218" s="560">
        <v>81.66</v>
      </c>
      <c r="R218" s="560">
        <f t="shared" si="36"/>
        <v>1</v>
      </c>
      <c r="S218" s="560">
        <f t="shared" si="37"/>
        <v>1</v>
      </c>
      <c r="T218" s="560">
        <f t="shared" si="38"/>
        <v>1</v>
      </c>
      <c r="U218" s="560">
        <f t="shared" si="39"/>
        <v>1</v>
      </c>
      <c r="V218" s="560">
        <f t="shared" si="40"/>
        <v>1</v>
      </c>
    </row>
    <row r="219" spans="2:23">
      <c r="B219" s="1037"/>
      <c r="C219" s="911" t="s">
        <v>344</v>
      </c>
      <c r="D219" s="578" t="s">
        <v>375</v>
      </c>
      <c r="E219" s="576" t="s">
        <v>341</v>
      </c>
      <c r="F219" s="576">
        <f>+ROUND('Resolución 138-2019-OS_CD'!F205*Factores!$B$20,2)</f>
        <v>443.24</v>
      </c>
      <c r="G219" s="576">
        <f>+ROUND('Resolución 138-2019-OS_CD'!G205*Factores!$B$20,2)</f>
        <v>443.24</v>
      </c>
      <c r="H219" s="576">
        <f>+ROUND('Resolución 138-2019-OS_CD'!H205*Factores!$B$20,2)</f>
        <v>455.11</v>
      </c>
      <c r="I219" s="455">
        <f>+ROUND('Resolución 138-2019-OS_CD'!I205*Factores!$B$20,2)</f>
        <v>467.49</v>
      </c>
      <c r="J219" s="455">
        <f>+ROUND('Resolución 138-2019-OS_CD'!J205*Factores!$B$20,2)</f>
        <v>479.28</v>
      </c>
      <c r="L219" s="560">
        <v>321.62</v>
      </c>
      <c r="M219" s="560">
        <v>321.62</v>
      </c>
      <c r="N219" s="560">
        <v>329.12</v>
      </c>
      <c r="O219" s="560">
        <v>319.79000000000002</v>
      </c>
      <c r="P219" s="560">
        <v>327</v>
      </c>
      <c r="R219" s="560">
        <f t="shared" si="36"/>
        <v>1</v>
      </c>
      <c r="S219" s="560">
        <f t="shared" si="37"/>
        <v>1</v>
      </c>
      <c r="T219" s="560">
        <f t="shared" si="38"/>
        <v>1</v>
      </c>
      <c r="U219" s="560">
        <f t="shared" si="39"/>
        <v>1</v>
      </c>
      <c r="V219" s="560">
        <f t="shared" si="40"/>
        <v>1</v>
      </c>
    </row>
    <row r="220" spans="2:23">
      <c r="B220" s="1038"/>
      <c r="C220" s="579"/>
      <c r="D220" s="578" t="s">
        <v>376</v>
      </c>
      <c r="E220" s="576" t="s">
        <v>341</v>
      </c>
      <c r="F220" s="576">
        <f>+ROUND('Resolución 138-2019-OS_CD'!F206*Factores!$B$20,2)</f>
        <v>261.37</v>
      </c>
      <c r="G220" s="576">
        <f>+ROUND('Resolución 138-2019-OS_CD'!G206*Factores!$B$20,2)</f>
        <v>261.37</v>
      </c>
      <c r="H220" s="576">
        <f>+ROUND('Resolución 138-2019-OS_CD'!H206*Factores!$B$20,2)</f>
        <v>271.27999999999997</v>
      </c>
      <c r="I220" s="455">
        <f>+ROUND('Resolución 138-2019-OS_CD'!I206*Factores!$B$20,2)</f>
        <v>287.8</v>
      </c>
      <c r="J220" s="455">
        <f>+ROUND('Resolución 138-2019-OS_CD'!J206*Factores!$B$20,2)</f>
        <v>297.62</v>
      </c>
      <c r="K220" s="964" t="s">
        <v>430</v>
      </c>
      <c r="L220" s="560">
        <v>186.33</v>
      </c>
      <c r="M220" s="560">
        <v>186.33</v>
      </c>
      <c r="N220" s="560">
        <v>192.61</v>
      </c>
      <c r="O220" s="560">
        <v>196.05</v>
      </c>
      <c r="P220" s="560">
        <v>202.09</v>
      </c>
      <c r="R220" s="560">
        <f t="shared" si="36"/>
        <v>1</v>
      </c>
      <c r="S220" s="560">
        <f t="shared" si="37"/>
        <v>1</v>
      </c>
      <c r="T220" s="560">
        <f t="shared" si="38"/>
        <v>1</v>
      </c>
      <c r="U220" s="560">
        <f t="shared" si="39"/>
        <v>1</v>
      </c>
      <c r="V220" s="560">
        <f t="shared" si="40"/>
        <v>1</v>
      </c>
      <c r="W220" s="591">
        <f>+SUM(R213:V220)</f>
        <v>40</v>
      </c>
    </row>
    <row r="221" spans="2:23">
      <c r="B221" s="942"/>
      <c r="C221" s="943"/>
      <c r="D221" s="548"/>
      <c r="E221" s="887"/>
      <c r="F221" s="887"/>
      <c r="G221" s="887"/>
      <c r="H221" s="887"/>
      <c r="I221" s="960"/>
      <c r="J221" s="960"/>
      <c r="K221" s="560">
        <f>+SUM(F213:J220)</f>
        <v>6774.7699999999986</v>
      </c>
      <c r="L221" s="560"/>
      <c r="M221" s="560"/>
      <c r="N221" s="560"/>
      <c r="O221" s="560"/>
      <c r="P221" s="560"/>
      <c r="R221" s="560"/>
      <c r="S221" s="560"/>
      <c r="T221" s="560"/>
      <c r="U221" s="560"/>
      <c r="V221" s="560"/>
      <c r="W221" s="591"/>
    </row>
    <row r="222" spans="2:23">
      <c r="B222" s="942"/>
      <c r="C222" s="943"/>
      <c r="D222" s="548"/>
      <c r="E222" s="887"/>
      <c r="F222" s="887"/>
      <c r="G222" s="887"/>
      <c r="H222" s="887"/>
      <c r="I222" s="887"/>
      <c r="J222" s="887"/>
      <c r="L222" s="560"/>
      <c r="M222" s="560"/>
      <c r="N222" s="560"/>
      <c r="O222" s="560"/>
      <c r="P222" s="560"/>
      <c r="R222" s="560"/>
      <c r="S222" s="560"/>
      <c r="T222" s="560"/>
      <c r="U222" s="560"/>
      <c r="V222" s="560"/>
      <c r="W222" s="591"/>
    </row>
    <row r="223" spans="2:23">
      <c r="B223" s="942"/>
      <c r="C223" s="943"/>
      <c r="D223" s="548"/>
      <c r="E223" s="887"/>
      <c r="F223" s="887"/>
      <c r="G223" s="887"/>
      <c r="H223" s="887"/>
      <c r="I223" s="887"/>
      <c r="J223" s="887"/>
      <c r="L223" s="560"/>
      <c r="M223" s="560"/>
      <c r="N223" s="560"/>
      <c r="O223" s="560"/>
      <c r="P223" s="560"/>
      <c r="R223" s="560"/>
      <c r="S223" s="560"/>
      <c r="T223" s="560"/>
      <c r="U223" s="560"/>
      <c r="V223" s="560"/>
      <c r="W223" s="591"/>
    </row>
    <row r="225" spans="2:23" ht="18.75">
      <c r="B225" s="601" t="s">
        <v>377</v>
      </c>
      <c r="C225" s="582"/>
      <c r="D225" s="582"/>
      <c r="E225" s="582"/>
      <c r="F225" s="582"/>
      <c r="G225" s="582"/>
    </row>
    <row r="227" spans="2:23">
      <c r="B227" s="583" t="s">
        <v>378</v>
      </c>
      <c r="C227" s="584"/>
      <c r="D227" s="584"/>
      <c r="E227" s="584"/>
      <c r="F227" s="584"/>
      <c r="G227" s="584"/>
    </row>
    <row r="228" spans="2:23">
      <c r="B228" s="584"/>
      <c r="C228" s="584"/>
      <c r="D228" s="584"/>
      <c r="E228" s="584"/>
      <c r="F228" s="584"/>
      <c r="G228" s="584"/>
    </row>
    <row r="229" spans="2:23">
      <c r="B229" s="688"/>
      <c r="C229" s="1030" t="s">
        <v>349</v>
      </c>
      <c r="D229" s="689" t="s">
        <v>331</v>
      </c>
      <c r="E229" s="1030" t="s">
        <v>336</v>
      </c>
      <c r="F229" s="689" t="s">
        <v>331</v>
      </c>
      <c r="G229" s="697" t="s">
        <v>332</v>
      </c>
    </row>
    <row r="230" spans="2:23">
      <c r="B230" s="690" t="s">
        <v>319</v>
      </c>
      <c r="C230" s="1031"/>
      <c r="D230" s="691" t="s">
        <v>335</v>
      </c>
      <c r="E230" s="1031"/>
      <c r="F230" s="691" t="s">
        <v>337</v>
      </c>
      <c r="G230" s="698" t="s">
        <v>338</v>
      </c>
    </row>
    <row r="231" spans="2:23">
      <c r="B231" s="692"/>
      <c r="C231" s="1032"/>
      <c r="D231" s="693"/>
      <c r="E231" s="1032"/>
      <c r="F231" s="693" t="s">
        <v>338</v>
      </c>
      <c r="G231" s="699"/>
    </row>
    <row r="232" spans="2:23">
      <c r="B232" s="594" t="s">
        <v>321</v>
      </c>
      <c r="C232" s="920">
        <f>'Resolución 138-2019-OS_CD'!C217*Factores!$B$20</f>
        <v>1.0998092800000001</v>
      </c>
      <c r="D232" s="920">
        <f>'Resolución 138-2019-OS_CD'!D217*Factores!$B$20</f>
        <v>1.0972019200000001</v>
      </c>
      <c r="E232" s="920">
        <f>'Resolución 138-2019-OS_CD'!E217*Factores!$B$20</f>
        <v>1.1674764800000001</v>
      </c>
      <c r="F232" s="920">
        <f>'Resolución 138-2019-OS_CD'!F217*Factores!$B$20</f>
        <v>1.0882624000000001</v>
      </c>
      <c r="G232" s="920">
        <f>'Resolución 138-2019-OS_CD'!G217*Factores!$B$20</f>
        <v>1.15381888</v>
      </c>
      <c r="L232" s="593">
        <v>0.88639999999999997</v>
      </c>
      <c r="M232" s="593">
        <v>0.87760000000000005</v>
      </c>
      <c r="N232" s="593">
        <v>0.96089999999999998</v>
      </c>
      <c r="O232" s="593">
        <v>0.87849999999999995</v>
      </c>
      <c r="P232" s="593">
        <v>0.92530000000000001</v>
      </c>
      <c r="R232" s="593">
        <f t="shared" ref="R232:V236" si="41">+IF(L232=C232,0,1)</f>
        <v>1</v>
      </c>
      <c r="S232" s="593">
        <f t="shared" si="41"/>
        <v>1</v>
      </c>
      <c r="T232" s="593">
        <f t="shared" si="41"/>
        <v>1</v>
      </c>
      <c r="U232" s="593">
        <f t="shared" si="41"/>
        <v>1</v>
      </c>
      <c r="V232" s="593">
        <f t="shared" si="41"/>
        <v>1</v>
      </c>
    </row>
    <row r="233" spans="2:23">
      <c r="B233" s="595" t="s">
        <v>322</v>
      </c>
      <c r="C233" s="920">
        <f>'Resolución 138-2019-OS_CD'!C218*Factores!$B$20</f>
        <v>1.1248896000000002</v>
      </c>
      <c r="D233" s="920">
        <f>'Resolución 138-2019-OS_CD'!D218*Factores!$B$20</f>
        <v>1.1237721600000001</v>
      </c>
      <c r="E233" s="920">
        <f>'Resolución 138-2019-OS_CD'!E218*Factores!$B$20</f>
        <v>1.1786508800000002</v>
      </c>
      <c r="F233" s="920">
        <f>'Resolución 138-2019-OS_CD'!F218*Factores!$B$20</f>
        <v>1.1048998400000001</v>
      </c>
      <c r="G233" s="920">
        <f>'Resolución 138-2019-OS_CD'!G218*Factores!$B$20</f>
        <v>1.16933888</v>
      </c>
      <c r="L233" s="593">
        <v>0.89839999999999998</v>
      </c>
      <c r="M233" s="593">
        <v>0.89529999999999998</v>
      </c>
      <c r="N233" s="593">
        <v>0.94059999999999999</v>
      </c>
      <c r="O233" s="593">
        <v>0.88580000000000003</v>
      </c>
      <c r="P233" s="593">
        <v>0.93179999999999996</v>
      </c>
      <c r="R233" s="593">
        <f t="shared" si="41"/>
        <v>1</v>
      </c>
      <c r="S233" s="593">
        <f t="shared" si="41"/>
        <v>1</v>
      </c>
      <c r="T233" s="593">
        <f t="shared" si="41"/>
        <v>1</v>
      </c>
      <c r="U233" s="593">
        <f t="shared" si="41"/>
        <v>1</v>
      </c>
      <c r="V233" s="593">
        <f t="shared" si="41"/>
        <v>1</v>
      </c>
    </row>
    <row r="234" spans="2:23">
      <c r="B234" s="595" t="s">
        <v>324</v>
      </c>
      <c r="C234" s="920">
        <f>'Resolución 138-2019-OS_CD'!C219*Factores!$B$20</f>
        <v>1.1121011200000002</v>
      </c>
      <c r="D234" s="920">
        <f>'Resolución 138-2019-OS_CD'!D219*Factores!$B$20</f>
        <v>1.12017152</v>
      </c>
      <c r="E234" s="920">
        <f>'Resolución 138-2019-OS_CD'!E219*Factores!$B$20</f>
        <v>1.1767884799999999</v>
      </c>
      <c r="F234" s="920">
        <f>'Resolución 138-2019-OS_CD'!F219*Factores!$B$20</f>
        <v>1.1001817600000001</v>
      </c>
      <c r="G234" s="920">
        <f>'Resolución 138-2019-OS_CD'!G219*Factores!$B$20</f>
        <v>1.1659865600000001</v>
      </c>
      <c r="L234" s="593">
        <v>0.88649999999999995</v>
      </c>
      <c r="M234" s="593">
        <v>0.88590000000000002</v>
      </c>
      <c r="N234" s="593">
        <v>0.93630000000000002</v>
      </c>
      <c r="O234" s="593">
        <v>0.87639999999999996</v>
      </c>
      <c r="P234" s="593">
        <v>0.92759999999999998</v>
      </c>
      <c r="R234" s="593">
        <f t="shared" si="41"/>
        <v>1</v>
      </c>
      <c r="S234" s="593">
        <f t="shared" si="41"/>
        <v>1</v>
      </c>
      <c r="T234" s="593">
        <f t="shared" si="41"/>
        <v>1</v>
      </c>
      <c r="U234" s="593">
        <f t="shared" si="41"/>
        <v>1</v>
      </c>
      <c r="V234" s="593">
        <f t="shared" si="41"/>
        <v>1</v>
      </c>
    </row>
    <row r="235" spans="2:23">
      <c r="B235" s="596" t="s">
        <v>326</v>
      </c>
      <c r="C235" s="920">
        <f>'Resolución 138-2019-OS_CD'!C220*Factores!$B$20</f>
        <v>0.98682367999999998</v>
      </c>
      <c r="D235" s="920">
        <f>'Resolución 138-2019-OS_CD'!D220*Factores!$B$20</f>
        <v>0.95392127999999998</v>
      </c>
      <c r="E235" s="920">
        <f>'Resolución 138-2019-OS_CD'!E220*Factores!$B$20</f>
        <v>1.09223552</v>
      </c>
      <c r="F235" s="920">
        <f>'Resolución 138-2019-OS_CD'!F220*Factores!$B$20</f>
        <v>0.91741824000000005</v>
      </c>
      <c r="G235" s="920">
        <f>'Resolución 138-2019-OS_CD'!G220*Factores!$B$20</f>
        <v>1.0692659200000001</v>
      </c>
      <c r="L235" s="593">
        <v>0.74419999999999997</v>
      </c>
      <c r="M235" s="593">
        <v>0.71099999999999997</v>
      </c>
      <c r="N235" s="593">
        <v>0.84240000000000004</v>
      </c>
      <c r="O235" s="593">
        <v>0.68140000000000001</v>
      </c>
      <c r="P235" s="593">
        <v>0.82189999999999996</v>
      </c>
      <c r="R235" s="593">
        <f t="shared" si="41"/>
        <v>1</v>
      </c>
      <c r="S235" s="593">
        <f t="shared" si="41"/>
        <v>1</v>
      </c>
      <c r="T235" s="593">
        <f t="shared" si="41"/>
        <v>1</v>
      </c>
      <c r="U235" s="593">
        <f t="shared" si="41"/>
        <v>1</v>
      </c>
      <c r="V235" s="593">
        <f t="shared" si="41"/>
        <v>1</v>
      </c>
    </row>
    <row r="236" spans="2:23">
      <c r="B236" s="596" t="s">
        <v>351</v>
      </c>
      <c r="C236" s="920">
        <f>'Resolución 138-2019-OS_CD'!C221*Factores!$B$20</f>
        <v>1.0402124800000001</v>
      </c>
      <c r="D236" s="920">
        <f>'Resolución 138-2019-OS_CD'!D221*Factores!$B$20</f>
        <v>1.03760512</v>
      </c>
      <c r="E236" s="920">
        <f>'Resolución 138-2019-OS_CD'!E221*Factores!$B$20</f>
        <v>1.0594572799999999</v>
      </c>
      <c r="F236" s="920">
        <f>'Resolución 138-2019-OS_CD'!F221*Factores!$B$20</f>
        <v>1.0155046400000001</v>
      </c>
      <c r="G236" s="920">
        <f>'Resolución 138-2019-OS_CD'!G221*Factores!$B$20</f>
        <v>1.0342528</v>
      </c>
      <c r="H236" s="964"/>
      <c r="K236" s="964" t="s">
        <v>430</v>
      </c>
      <c r="L236" s="593">
        <v>0.85140000000000005</v>
      </c>
      <c r="M236" s="593">
        <v>0.84340000000000004</v>
      </c>
      <c r="N236" s="593">
        <v>0.85970000000000002</v>
      </c>
      <c r="O236" s="593">
        <v>0.83109999999999995</v>
      </c>
      <c r="P236" s="593">
        <v>0.84079999999999999</v>
      </c>
      <c r="R236" s="593">
        <f t="shared" si="41"/>
        <v>1</v>
      </c>
      <c r="S236" s="593">
        <f t="shared" si="41"/>
        <v>1</v>
      </c>
      <c r="T236" s="593">
        <f t="shared" si="41"/>
        <v>1</v>
      </c>
      <c r="U236" s="593">
        <f t="shared" si="41"/>
        <v>1</v>
      </c>
      <c r="V236" s="593">
        <f t="shared" si="41"/>
        <v>1</v>
      </c>
      <c r="W236" s="591">
        <f>+SUM(R232:V236)</f>
        <v>25</v>
      </c>
    </row>
    <row r="237" spans="2:23">
      <c r="B237" s="889"/>
      <c r="C237" s="932"/>
      <c r="D237" s="932"/>
      <c r="E237" s="932"/>
      <c r="F237" s="932"/>
      <c r="G237" s="932"/>
      <c r="K237" s="593">
        <f>+SUM(C232:G236)</f>
        <v>27.190046719999998</v>
      </c>
      <c r="L237" s="593"/>
      <c r="M237" s="593"/>
      <c r="N237" s="593"/>
      <c r="O237" s="593"/>
      <c r="P237" s="593"/>
      <c r="R237" s="593"/>
      <c r="S237" s="593"/>
      <c r="T237" s="593"/>
      <c r="U237" s="593"/>
      <c r="V237" s="593"/>
      <c r="W237" s="591"/>
    </row>
    <row r="238" spans="2:23">
      <c r="B238" s="584"/>
      <c r="C238" s="584"/>
      <c r="D238" s="584"/>
      <c r="E238" s="584"/>
      <c r="F238" s="584"/>
      <c r="G238" s="584"/>
      <c r="L238" s="593"/>
      <c r="M238" s="593"/>
      <c r="N238" s="593"/>
      <c r="O238" s="593"/>
      <c r="P238" s="593"/>
      <c r="R238" s="593"/>
      <c r="S238" s="593"/>
      <c r="T238" s="593"/>
      <c r="U238" s="593"/>
      <c r="V238" s="593"/>
    </row>
    <row r="239" spans="2:23">
      <c r="B239" s="583" t="s">
        <v>379</v>
      </c>
      <c r="C239" s="584"/>
      <c r="D239" s="584"/>
      <c r="E239" s="584"/>
      <c r="F239" s="584"/>
      <c r="G239" s="584"/>
      <c r="L239" s="593"/>
      <c r="M239" s="593"/>
      <c r="N239" s="593"/>
      <c r="O239" s="593"/>
      <c r="P239" s="593"/>
      <c r="R239" s="593"/>
      <c r="S239" s="593"/>
      <c r="T239" s="593"/>
      <c r="U239" s="593"/>
      <c r="V239" s="593"/>
    </row>
    <row r="240" spans="2:23">
      <c r="B240" s="584"/>
      <c r="C240" s="584"/>
      <c r="D240" s="584"/>
      <c r="E240" s="584"/>
      <c r="F240" s="584"/>
      <c r="G240" s="584"/>
      <c r="L240" s="593"/>
      <c r="M240" s="593"/>
      <c r="N240" s="593"/>
      <c r="O240" s="593"/>
      <c r="P240" s="593"/>
      <c r="R240" s="593"/>
      <c r="S240" s="593"/>
      <c r="T240" s="593"/>
      <c r="U240" s="593"/>
      <c r="V240" s="593"/>
    </row>
    <row r="241" spans="2:23">
      <c r="B241" s="694"/>
      <c r="C241" s="1030" t="s">
        <v>349</v>
      </c>
      <c r="D241" s="695" t="s">
        <v>331</v>
      </c>
      <c r="E241" s="1030" t="s">
        <v>336</v>
      </c>
      <c r="F241" s="695" t="s">
        <v>331</v>
      </c>
      <c r="G241" s="696" t="s">
        <v>332</v>
      </c>
      <c r="L241" s="593"/>
      <c r="M241" s="593"/>
      <c r="N241" s="593"/>
      <c r="O241" s="593"/>
      <c r="P241" s="593"/>
      <c r="R241" s="593"/>
      <c r="S241" s="593"/>
      <c r="T241" s="593"/>
      <c r="U241" s="593"/>
      <c r="V241" s="593"/>
    </row>
    <row r="242" spans="2:23">
      <c r="B242" s="690" t="s">
        <v>319</v>
      </c>
      <c r="C242" s="1031"/>
      <c r="D242" s="691" t="s">
        <v>335</v>
      </c>
      <c r="E242" s="1031"/>
      <c r="F242" s="691" t="s">
        <v>337</v>
      </c>
      <c r="G242" s="698" t="s">
        <v>338</v>
      </c>
      <c r="L242" s="593"/>
      <c r="M242" s="593"/>
      <c r="N242" s="593"/>
      <c r="O242" s="593"/>
      <c r="P242" s="593"/>
      <c r="R242" s="593"/>
      <c r="S242" s="593"/>
      <c r="T242" s="593"/>
      <c r="U242" s="593"/>
      <c r="V242" s="593"/>
    </row>
    <row r="243" spans="2:23">
      <c r="B243" s="692"/>
      <c r="C243" s="1032"/>
      <c r="D243" s="693"/>
      <c r="E243" s="1032"/>
      <c r="F243" s="693" t="s">
        <v>338</v>
      </c>
      <c r="G243" s="699"/>
      <c r="L243" s="593"/>
      <c r="M243" s="593"/>
      <c r="N243" s="593"/>
      <c r="O243" s="593"/>
      <c r="P243" s="593"/>
      <c r="R243" s="593"/>
      <c r="S243" s="593"/>
      <c r="T243" s="593"/>
      <c r="U243" s="593"/>
      <c r="V243" s="593"/>
    </row>
    <row r="244" spans="2:23">
      <c r="B244" s="597" t="s">
        <v>321</v>
      </c>
      <c r="C244" s="921">
        <f>'Resolución 138-2019-OS_CD'!C228*Factores!$B$20</f>
        <v>1.11234944</v>
      </c>
      <c r="D244" s="921">
        <f>'Resolución 138-2019-OS_CD'!D228*Factores!$B$20</f>
        <v>1.1149568000000001</v>
      </c>
      <c r="E244" s="921">
        <f>'Resolución 138-2019-OS_CD'!E228*Factores!$B$20</f>
        <v>1.1733119999999999</v>
      </c>
      <c r="F244" s="921">
        <f>'Resolución 138-2019-OS_CD'!F228*Factores!$B$20</f>
        <v>1.10353408</v>
      </c>
      <c r="G244" s="921">
        <f>'Resolución 138-2019-OS_CD'!G228*Factores!$B$20</f>
        <v>1.1637516800000001</v>
      </c>
      <c r="L244" s="593">
        <v>0.90229999999999999</v>
      </c>
      <c r="M244" s="593">
        <v>0.89710000000000001</v>
      </c>
      <c r="N244" s="593">
        <v>0.94130000000000003</v>
      </c>
      <c r="O244" s="593">
        <v>0.88980000000000004</v>
      </c>
      <c r="P244" s="593">
        <v>0.9325</v>
      </c>
      <c r="R244" s="593">
        <f t="shared" ref="R244:V248" si="42">+IF(L244=C244,0,1)</f>
        <v>1</v>
      </c>
      <c r="S244" s="593">
        <f t="shared" si="42"/>
        <v>1</v>
      </c>
      <c r="T244" s="593">
        <f t="shared" si="42"/>
        <v>1</v>
      </c>
      <c r="U244" s="593">
        <f t="shared" si="42"/>
        <v>1</v>
      </c>
      <c r="V244" s="593">
        <f t="shared" si="42"/>
        <v>1</v>
      </c>
    </row>
    <row r="245" spans="2:23">
      <c r="B245" s="598" t="s">
        <v>322</v>
      </c>
      <c r="C245" s="921">
        <f>'Resolución 138-2019-OS_CD'!C229*Factores!$B$20</f>
        <v>1.1296076800000001</v>
      </c>
      <c r="D245" s="921">
        <f>'Resolución 138-2019-OS_CD'!D229*Factores!$B$20</f>
        <v>1.1272486400000001</v>
      </c>
      <c r="E245" s="921">
        <f>'Resolución 138-2019-OS_CD'!E229*Factores!$B$20</f>
        <v>1.1801408</v>
      </c>
      <c r="F245" s="921">
        <f>'Resolución 138-2019-OS_CD'!F229*Factores!$B$20</f>
        <v>1.1133427200000001</v>
      </c>
      <c r="G245" s="921">
        <f>'Resolución 138-2019-OS_CD'!G229*Factores!$B$20</f>
        <v>1.1683455999999999</v>
      </c>
      <c r="L245" s="593">
        <v>0.9173</v>
      </c>
      <c r="M245" s="593">
        <v>0.92090000000000005</v>
      </c>
      <c r="N245" s="593">
        <v>0.95130000000000003</v>
      </c>
      <c r="O245" s="593">
        <v>0.91190000000000004</v>
      </c>
      <c r="P245" s="593">
        <v>0.94440000000000002</v>
      </c>
      <c r="R245" s="593">
        <f t="shared" si="42"/>
        <v>1</v>
      </c>
      <c r="S245" s="593">
        <f t="shared" si="42"/>
        <v>1</v>
      </c>
      <c r="T245" s="593">
        <f t="shared" si="42"/>
        <v>1</v>
      </c>
      <c r="U245" s="593">
        <f t="shared" si="42"/>
        <v>1</v>
      </c>
      <c r="V245" s="593">
        <f t="shared" si="42"/>
        <v>1</v>
      </c>
    </row>
    <row r="246" spans="2:23">
      <c r="B246" s="598" t="s">
        <v>324</v>
      </c>
      <c r="C246" s="921">
        <f>'Resolución 138-2019-OS_CD'!C230*Factores!$B$20</f>
        <v>1.1157017599999999</v>
      </c>
      <c r="D246" s="921">
        <f>'Resolución 138-2019-OS_CD'!D230*Factores!$B$20</f>
        <v>1.11744</v>
      </c>
      <c r="E246" s="921">
        <f>'Resolución 138-2019-OS_CD'!E230*Factores!$B$20</f>
        <v>1.1729395200000001</v>
      </c>
      <c r="F246" s="921">
        <f>'Resolución 138-2019-OS_CD'!F230*Factores!$B$20</f>
        <v>1.10303744</v>
      </c>
      <c r="G246" s="921">
        <f>'Resolución 138-2019-OS_CD'!G230*Factores!$B$20</f>
        <v>1.1646208</v>
      </c>
      <c r="L246" s="593">
        <v>0.9083</v>
      </c>
      <c r="M246" s="593">
        <v>0.9103</v>
      </c>
      <c r="N246" s="593">
        <v>0.94679999999999997</v>
      </c>
      <c r="O246" s="593">
        <v>0.89839999999999998</v>
      </c>
      <c r="P246" s="593">
        <v>0.93789999999999996</v>
      </c>
      <c r="R246" s="593">
        <f t="shared" si="42"/>
        <v>1</v>
      </c>
      <c r="S246" s="593">
        <f t="shared" si="42"/>
        <v>1</v>
      </c>
      <c r="T246" s="593">
        <f t="shared" si="42"/>
        <v>1</v>
      </c>
      <c r="U246" s="593">
        <f t="shared" si="42"/>
        <v>1</v>
      </c>
      <c r="V246" s="593">
        <f t="shared" si="42"/>
        <v>1</v>
      </c>
    </row>
    <row r="247" spans="2:23">
      <c r="B247" s="596" t="s">
        <v>326</v>
      </c>
      <c r="C247" s="921">
        <f>'Resolución 138-2019-OS_CD'!C231*Factores!$B$20</f>
        <v>0.97080704000000007</v>
      </c>
      <c r="D247" s="921">
        <f>'Resolución 138-2019-OS_CD'!D231*Factores!$B$20</f>
        <v>0.94150528</v>
      </c>
      <c r="E247" s="921">
        <f>'Resolución 138-2019-OS_CD'!E231*Factores!$B$20</f>
        <v>1.0580915200000001</v>
      </c>
      <c r="F247" s="921">
        <f>'Resolución 138-2019-OS_CD'!F231*Factores!$B$20</f>
        <v>0.9051264</v>
      </c>
      <c r="G247" s="921">
        <f>'Resolución 138-2019-OS_CD'!G231*Factores!$B$20</f>
        <v>1.03338368</v>
      </c>
      <c r="L247" s="593">
        <v>0.72950000000000004</v>
      </c>
      <c r="M247" s="593">
        <v>0.70130000000000003</v>
      </c>
      <c r="N247" s="593">
        <v>0.80979999999999996</v>
      </c>
      <c r="O247" s="593">
        <v>0.67110000000000003</v>
      </c>
      <c r="P247" s="593">
        <v>0.78700000000000003</v>
      </c>
      <c r="R247" s="593">
        <f t="shared" si="42"/>
        <v>1</v>
      </c>
      <c r="S247" s="593">
        <f t="shared" si="42"/>
        <v>1</v>
      </c>
      <c r="T247" s="593">
        <f t="shared" si="42"/>
        <v>1</v>
      </c>
      <c r="U247" s="593">
        <f t="shared" si="42"/>
        <v>1</v>
      </c>
      <c r="V247" s="593">
        <f t="shared" si="42"/>
        <v>1</v>
      </c>
    </row>
    <row r="248" spans="2:23">
      <c r="B248" s="596" t="s">
        <v>351</v>
      </c>
      <c r="C248" s="921">
        <f>'Resolución 138-2019-OS_CD'!C232*Factores!$B$20</f>
        <v>1.0104140799999999</v>
      </c>
      <c r="D248" s="921">
        <f>'Resolución 138-2019-OS_CD'!D232*Factores!$B$20</f>
        <v>1.0050752000000001</v>
      </c>
      <c r="E248" s="921">
        <f>'Resolución 138-2019-OS_CD'!E232*Factores!$B$20</f>
        <v>1.03388032</v>
      </c>
      <c r="F248" s="921">
        <f>'Resolución 138-2019-OS_CD'!F232*Factores!$B$20</f>
        <v>0.98334720000000009</v>
      </c>
      <c r="G248" s="921">
        <f>'Resolución 138-2019-OS_CD'!G232*Factores!$B$20</f>
        <v>1.0045785600000001</v>
      </c>
      <c r="H248" s="964"/>
      <c r="K248" s="964" t="s">
        <v>430</v>
      </c>
      <c r="L248" s="593">
        <v>0.82</v>
      </c>
      <c r="M248" s="593">
        <v>0.81020000000000003</v>
      </c>
      <c r="N248" s="593">
        <v>0.82979999999999998</v>
      </c>
      <c r="O248" s="593">
        <v>0.79600000000000004</v>
      </c>
      <c r="P248" s="593">
        <v>0.80710000000000004</v>
      </c>
      <c r="R248" s="593">
        <f t="shared" si="42"/>
        <v>1</v>
      </c>
      <c r="S248" s="593">
        <f t="shared" si="42"/>
        <v>1</v>
      </c>
      <c r="T248" s="593">
        <f t="shared" si="42"/>
        <v>1</v>
      </c>
      <c r="U248" s="593">
        <f t="shared" si="42"/>
        <v>1</v>
      </c>
      <c r="V248" s="593">
        <f t="shared" si="42"/>
        <v>1</v>
      </c>
      <c r="W248" s="591">
        <f>+SUM(R244:V248)</f>
        <v>25</v>
      </c>
    </row>
    <row r="249" spans="2:23">
      <c r="B249" s="889"/>
      <c r="C249" s="890"/>
      <c r="D249" s="890"/>
      <c r="E249" s="890"/>
      <c r="F249" s="890"/>
      <c r="G249" s="890"/>
      <c r="K249" s="593">
        <f>+SUM(C244:G248)</f>
        <v>27.006538240000008</v>
      </c>
      <c r="L249" s="593"/>
      <c r="M249" s="593"/>
      <c r="N249" s="593"/>
      <c r="O249" s="593"/>
      <c r="P249" s="593"/>
      <c r="R249" s="593"/>
      <c r="S249" s="593"/>
      <c r="T249" s="593"/>
      <c r="U249" s="593"/>
      <c r="V249" s="593"/>
      <c r="W249" s="591"/>
    </row>
    <row r="250" spans="2:23">
      <c r="B250" s="584"/>
      <c r="C250" s="584"/>
      <c r="D250" s="584"/>
      <c r="E250" s="584"/>
      <c r="F250" s="584"/>
      <c r="G250" s="584"/>
      <c r="L250" s="593"/>
      <c r="M250" s="593"/>
      <c r="N250" s="593"/>
      <c r="O250" s="593"/>
      <c r="P250" s="593"/>
      <c r="R250" s="593"/>
      <c r="S250" s="593"/>
      <c r="T250" s="593"/>
      <c r="U250" s="593"/>
      <c r="V250" s="593"/>
    </row>
    <row r="251" spans="2:23">
      <c r="B251" s="583" t="s">
        <v>380</v>
      </c>
      <c r="C251" s="584"/>
      <c r="D251" s="584"/>
      <c r="E251" s="584"/>
      <c r="F251" s="584"/>
      <c r="G251" s="584"/>
      <c r="L251" s="593"/>
      <c r="M251" s="593"/>
      <c r="N251" s="593"/>
      <c r="O251" s="593"/>
      <c r="P251" s="593"/>
      <c r="R251" s="593"/>
      <c r="S251" s="593"/>
      <c r="T251" s="593"/>
      <c r="U251" s="593"/>
      <c r="V251" s="593"/>
    </row>
    <row r="252" spans="2:23">
      <c r="B252" s="584"/>
      <c r="C252" s="584"/>
      <c r="D252" s="584"/>
      <c r="E252" s="584"/>
      <c r="F252" s="584"/>
      <c r="G252" s="584"/>
      <c r="L252" s="593"/>
      <c r="M252" s="593"/>
      <c r="N252" s="593"/>
      <c r="O252" s="593"/>
      <c r="P252" s="593"/>
      <c r="R252" s="593"/>
      <c r="S252" s="593"/>
      <c r="T252" s="593"/>
      <c r="U252" s="593"/>
      <c r="V252" s="593"/>
    </row>
    <row r="253" spans="2:23">
      <c r="B253" s="694"/>
      <c r="C253" s="1030" t="s">
        <v>349</v>
      </c>
      <c r="D253" s="695" t="s">
        <v>331</v>
      </c>
      <c r="E253" s="1030" t="s">
        <v>336</v>
      </c>
      <c r="F253" s="695" t="s">
        <v>331</v>
      </c>
      <c r="G253" s="696" t="s">
        <v>332</v>
      </c>
      <c r="L253" s="593"/>
      <c r="M253" s="593"/>
      <c r="N253" s="593"/>
      <c r="O253" s="593"/>
      <c r="P253" s="593"/>
      <c r="R253" s="593"/>
      <c r="S253" s="593"/>
      <c r="T253" s="593"/>
      <c r="U253" s="593"/>
      <c r="V253" s="593"/>
    </row>
    <row r="254" spans="2:23">
      <c r="B254" s="690" t="s">
        <v>319</v>
      </c>
      <c r="C254" s="1031"/>
      <c r="D254" s="691" t="s">
        <v>335</v>
      </c>
      <c r="E254" s="1031"/>
      <c r="F254" s="691" t="s">
        <v>337</v>
      </c>
      <c r="G254" s="698" t="s">
        <v>338</v>
      </c>
      <c r="L254" s="593"/>
      <c r="M254" s="593"/>
      <c r="N254" s="593"/>
      <c r="O254" s="593"/>
      <c r="P254" s="593"/>
      <c r="R254" s="593"/>
      <c r="S254" s="593"/>
      <c r="T254" s="593"/>
      <c r="U254" s="593"/>
      <c r="V254" s="593"/>
    </row>
    <row r="255" spans="2:23">
      <c r="B255" s="692"/>
      <c r="C255" s="1032"/>
      <c r="D255" s="693"/>
      <c r="E255" s="1032"/>
      <c r="F255" s="693" t="s">
        <v>338</v>
      </c>
      <c r="G255" s="699"/>
      <c r="L255" s="593"/>
      <c r="M255" s="593"/>
      <c r="N255" s="593"/>
      <c r="O255" s="593"/>
      <c r="P255" s="593"/>
      <c r="R255" s="593"/>
      <c r="S255" s="593"/>
      <c r="T255" s="593"/>
      <c r="U255" s="593"/>
      <c r="V255" s="593"/>
    </row>
    <row r="256" spans="2:23">
      <c r="B256" s="599" t="s">
        <v>321</v>
      </c>
      <c r="C256" s="921">
        <f>'Resolución 138-2019-OS_CD'!C239*Factores!$B$20</f>
        <v>1.2101875200000001</v>
      </c>
      <c r="D256" s="921">
        <f>'Resolución 138-2019-OS_CD'!D239*Factores!$B$20</f>
        <v>1.20795264</v>
      </c>
      <c r="E256" s="921">
        <f>'Resolución 138-2019-OS_CD'!E239*Factores!$B$20</f>
        <v>1.21105664</v>
      </c>
      <c r="F256" s="921">
        <f>'Resolución 138-2019-OS_CD'!F239*Factores!$B$20</f>
        <v>1.20298624</v>
      </c>
      <c r="G256" s="921">
        <f>'Resolución 138-2019-OS_CD'!G239*Factores!$B$20</f>
        <v>1.2063385600000001</v>
      </c>
      <c r="L256" s="593">
        <v>0.97509999999999997</v>
      </c>
      <c r="M256" s="593">
        <v>0.97370000000000001</v>
      </c>
      <c r="N256" s="593">
        <v>0.97489999999999999</v>
      </c>
      <c r="O256" s="593">
        <v>0.96909999999999996</v>
      </c>
      <c r="P256" s="593">
        <v>0.97140000000000004</v>
      </c>
      <c r="R256" s="593">
        <f t="shared" ref="R256:V259" si="43">+IF(L256=C256,0,1)</f>
        <v>1</v>
      </c>
      <c r="S256" s="593">
        <f t="shared" si="43"/>
        <v>1</v>
      </c>
      <c r="T256" s="593">
        <f t="shared" si="43"/>
        <v>1</v>
      </c>
      <c r="U256" s="593">
        <f t="shared" si="43"/>
        <v>1</v>
      </c>
      <c r="V256" s="593">
        <f t="shared" si="43"/>
        <v>1</v>
      </c>
    </row>
    <row r="257" spans="2:23">
      <c r="B257" s="599" t="s">
        <v>322</v>
      </c>
      <c r="C257" s="921">
        <f>'Resolución 138-2019-OS_CD'!C240*Factores!$B$20</f>
        <v>1.2086976</v>
      </c>
      <c r="D257" s="921">
        <f>'Resolución 138-2019-OS_CD'!D240*Factores!$B$20</f>
        <v>1.2078284800000001</v>
      </c>
      <c r="E257" s="921">
        <f>'Resolución 138-2019-OS_CD'!E240*Factores!$B$20</f>
        <v>1.2094425600000001</v>
      </c>
      <c r="F257" s="921">
        <f>'Resolución 138-2019-OS_CD'!F240*Factores!$B$20</f>
        <v>1.2019929599999999</v>
      </c>
      <c r="G257" s="921">
        <f>'Resolución 138-2019-OS_CD'!G240*Factores!$B$20</f>
        <v>1.2038553600000002</v>
      </c>
      <c r="L257" s="593">
        <v>0.97419999999999995</v>
      </c>
      <c r="M257" s="593">
        <v>0.97309999999999997</v>
      </c>
      <c r="N257" s="593">
        <v>0.97509999999999997</v>
      </c>
      <c r="O257" s="593">
        <v>0.97</v>
      </c>
      <c r="P257" s="593">
        <v>0.97150000000000003</v>
      </c>
      <c r="R257" s="593">
        <f t="shared" si="43"/>
        <v>1</v>
      </c>
      <c r="S257" s="593">
        <f t="shared" si="43"/>
        <v>1</v>
      </c>
      <c r="T257" s="593">
        <f t="shared" si="43"/>
        <v>1</v>
      </c>
      <c r="U257" s="593">
        <f t="shared" si="43"/>
        <v>1</v>
      </c>
      <c r="V257" s="593">
        <f t="shared" si="43"/>
        <v>1</v>
      </c>
    </row>
    <row r="258" spans="2:23">
      <c r="B258" s="599" t="s">
        <v>324</v>
      </c>
      <c r="C258" s="921">
        <f>'Resolución 138-2019-OS_CD'!C241*Factores!$B$20</f>
        <v>1.2018688</v>
      </c>
      <c r="D258" s="921">
        <f>'Resolución 138-2019-OS_CD'!D241*Factores!$B$20</f>
        <v>1.2007513599999999</v>
      </c>
      <c r="E258" s="921">
        <f>'Resolución 138-2019-OS_CD'!E241*Factores!$B$20</f>
        <v>1.2047244800000001</v>
      </c>
      <c r="F258" s="921">
        <f>'Resolución 138-2019-OS_CD'!F241*Factores!$B$20</f>
        <v>1.1954124800000001</v>
      </c>
      <c r="G258" s="921">
        <f>'Resolución 138-2019-OS_CD'!G241*Factores!$B$20</f>
        <v>1.1992614399999999</v>
      </c>
      <c r="L258" s="593">
        <v>0.97199999999999998</v>
      </c>
      <c r="M258" s="593">
        <v>0.96950000000000003</v>
      </c>
      <c r="N258" s="593">
        <v>0.9718</v>
      </c>
      <c r="O258" s="593">
        <v>0.96640000000000004</v>
      </c>
      <c r="P258" s="593">
        <v>0.96809999999999996</v>
      </c>
      <c r="R258" s="593">
        <f t="shared" si="43"/>
        <v>1</v>
      </c>
      <c r="S258" s="593">
        <f t="shared" si="43"/>
        <v>1</v>
      </c>
      <c r="T258" s="593">
        <f t="shared" si="43"/>
        <v>1</v>
      </c>
      <c r="U258" s="593">
        <f t="shared" si="43"/>
        <v>1</v>
      </c>
      <c r="V258" s="593">
        <f t="shared" si="43"/>
        <v>1</v>
      </c>
    </row>
    <row r="259" spans="2:23">
      <c r="B259" s="599" t="s">
        <v>326</v>
      </c>
      <c r="C259" s="921">
        <f>'Resolución 138-2019-OS_CD'!C242*Factores!$B$20</f>
        <v>1.0608230400000001</v>
      </c>
      <c r="D259" s="921">
        <f>'Resolución 138-2019-OS_CD'!D242*Factores!$B$20</f>
        <v>1.0542425600000001</v>
      </c>
      <c r="E259" s="921">
        <f>'Resolución 138-2019-OS_CD'!E242*Factores!$B$20</f>
        <v>1.06628608</v>
      </c>
      <c r="F259" s="921">
        <f>'Resolución 138-2019-OS_CD'!F242*Factores!$B$20</f>
        <v>1.02717568</v>
      </c>
      <c r="G259" s="921">
        <f>'Resolución 138-2019-OS_CD'!G242*Factores!$B$20</f>
        <v>1.0409574400000001</v>
      </c>
      <c r="H259" s="964"/>
      <c r="K259" s="964" t="s">
        <v>430</v>
      </c>
      <c r="L259" s="593">
        <v>0.8145</v>
      </c>
      <c r="M259" s="593">
        <v>0.80679999999999996</v>
      </c>
      <c r="N259" s="593">
        <v>0.81730000000000003</v>
      </c>
      <c r="O259" s="593">
        <v>0.78480000000000005</v>
      </c>
      <c r="P259" s="593">
        <v>0.79569999999999996</v>
      </c>
      <c r="R259" s="593">
        <f t="shared" si="43"/>
        <v>1</v>
      </c>
      <c r="S259" s="593">
        <f t="shared" si="43"/>
        <v>1</v>
      </c>
      <c r="T259" s="593">
        <f t="shared" si="43"/>
        <v>1</v>
      </c>
      <c r="U259" s="593">
        <f t="shared" si="43"/>
        <v>1</v>
      </c>
      <c r="V259" s="593">
        <f t="shared" si="43"/>
        <v>1</v>
      </c>
      <c r="W259" s="591">
        <f>+SUM(R256:V259)</f>
        <v>20</v>
      </c>
    </row>
    <row r="260" spans="2:23">
      <c r="B260" s="933"/>
      <c r="C260" s="932"/>
      <c r="D260" s="932"/>
      <c r="E260" s="932"/>
      <c r="F260" s="932"/>
      <c r="G260" s="932"/>
      <c r="K260" s="593">
        <f>+SUM(C256:G259)</f>
        <v>23.321841919999997</v>
      </c>
      <c r="L260" s="593"/>
      <c r="M260" s="593"/>
      <c r="N260" s="593"/>
      <c r="O260" s="593"/>
      <c r="P260" s="593"/>
      <c r="R260" s="593"/>
      <c r="S260" s="593"/>
      <c r="T260" s="593"/>
      <c r="U260" s="593"/>
      <c r="V260" s="593"/>
      <c r="W260" s="591"/>
    </row>
    <row r="261" spans="2:23">
      <c r="B261" s="585"/>
      <c r="C261" s="585"/>
      <c r="D261" s="585"/>
      <c r="E261" s="585"/>
      <c r="F261" s="584"/>
      <c r="G261" s="584"/>
      <c r="L261" s="593"/>
      <c r="M261" s="593"/>
      <c r="N261" s="593"/>
      <c r="O261" s="593"/>
      <c r="P261" s="593"/>
      <c r="R261" s="593"/>
      <c r="S261" s="593"/>
      <c r="T261" s="593"/>
      <c r="U261" s="593"/>
      <c r="V261" s="593"/>
    </row>
    <row r="262" spans="2:23">
      <c r="B262" s="586" t="s">
        <v>381</v>
      </c>
      <c r="C262" s="585"/>
      <c r="D262" s="585"/>
      <c r="E262" s="585"/>
      <c r="F262" s="584"/>
      <c r="G262" s="584"/>
      <c r="L262" s="593"/>
      <c r="M262" s="593"/>
      <c r="N262" s="593"/>
      <c r="O262" s="593"/>
      <c r="P262" s="593"/>
      <c r="R262" s="593"/>
      <c r="S262" s="593"/>
      <c r="T262" s="593"/>
      <c r="U262" s="593"/>
      <c r="V262" s="593"/>
    </row>
    <row r="263" spans="2:23">
      <c r="B263" s="584"/>
      <c r="C263" s="585"/>
      <c r="D263" s="585"/>
      <c r="E263" s="585"/>
      <c r="F263" s="584"/>
      <c r="G263" s="584"/>
      <c r="L263" s="593"/>
      <c r="M263" s="593"/>
      <c r="N263" s="593"/>
      <c r="O263" s="593"/>
      <c r="P263" s="593"/>
      <c r="R263" s="593"/>
      <c r="S263" s="593"/>
      <c r="T263" s="593"/>
      <c r="U263" s="593"/>
      <c r="V263" s="593"/>
    </row>
    <row r="264" spans="2:23">
      <c r="B264" s="694"/>
      <c r="C264" s="1030" t="s">
        <v>349</v>
      </c>
      <c r="D264" s="695" t="s">
        <v>331</v>
      </c>
      <c r="E264" s="1030" t="s">
        <v>336</v>
      </c>
      <c r="F264" s="695" t="s">
        <v>331</v>
      </c>
      <c r="G264" s="696" t="s">
        <v>332</v>
      </c>
      <c r="L264" s="593"/>
      <c r="M264" s="593"/>
      <c r="N264" s="593"/>
      <c r="O264" s="593"/>
      <c r="P264" s="593"/>
      <c r="R264" s="593"/>
      <c r="S264" s="593"/>
      <c r="T264" s="593"/>
      <c r="U264" s="593"/>
      <c r="V264" s="593"/>
    </row>
    <row r="265" spans="2:23">
      <c r="B265" s="690" t="s">
        <v>319</v>
      </c>
      <c r="C265" s="1031"/>
      <c r="D265" s="691" t="s">
        <v>335</v>
      </c>
      <c r="E265" s="1031"/>
      <c r="F265" s="691" t="s">
        <v>337</v>
      </c>
      <c r="G265" s="698" t="s">
        <v>338</v>
      </c>
      <c r="L265" s="593"/>
      <c r="M265" s="593"/>
      <c r="N265" s="593"/>
      <c r="O265" s="593"/>
      <c r="P265" s="593"/>
      <c r="R265" s="593"/>
      <c r="S265" s="593"/>
      <c r="T265" s="593"/>
      <c r="U265" s="593"/>
      <c r="V265" s="593"/>
    </row>
    <row r="266" spans="2:23">
      <c r="B266" s="692"/>
      <c r="C266" s="1032"/>
      <c r="D266" s="693"/>
      <c r="E266" s="1032"/>
      <c r="F266" s="693" t="s">
        <v>338</v>
      </c>
      <c r="G266" s="699"/>
      <c r="L266" s="593"/>
      <c r="M266" s="593"/>
      <c r="N266" s="593"/>
      <c r="O266" s="593"/>
      <c r="P266" s="593"/>
      <c r="R266" s="593"/>
      <c r="S266" s="593"/>
      <c r="T266" s="593"/>
      <c r="U266" s="593"/>
      <c r="V266" s="593"/>
    </row>
    <row r="267" spans="2:23">
      <c r="B267" s="600" t="s">
        <v>321</v>
      </c>
      <c r="C267" s="922">
        <f>'Resolución 138-2019-OS_CD'!C249*Factores!$B$20</f>
        <v>1.21142912</v>
      </c>
      <c r="D267" s="922">
        <f>'Resolución 138-2019-OS_CD'!D249*Factores!$B$20</f>
        <v>1.21142912</v>
      </c>
      <c r="E267" s="922">
        <f>'Resolución 138-2019-OS_CD'!E249*Factores!$B$20</f>
        <v>1.21416064</v>
      </c>
      <c r="F267" s="922">
        <f>'Resolución 138-2019-OS_CD'!F249*Factores!$B$20</f>
        <v>1.2069593599999999</v>
      </c>
      <c r="G267" s="922">
        <f>'Resolución 138-2019-OS_CD'!G249*Factores!$B$20</f>
        <v>1.2100633600000001</v>
      </c>
      <c r="L267" s="593">
        <v>0.98260000000000003</v>
      </c>
      <c r="M267" s="593">
        <v>0.98260000000000003</v>
      </c>
      <c r="N267" s="593">
        <v>0.98340000000000005</v>
      </c>
      <c r="O267" s="593">
        <v>0.98019999999999996</v>
      </c>
      <c r="P267" s="593">
        <v>0.98089999999999999</v>
      </c>
      <c r="R267" s="593">
        <f t="shared" ref="R267:V269" si="44">+IF(L267=C267,0,1)</f>
        <v>1</v>
      </c>
      <c r="S267" s="593">
        <f t="shared" si="44"/>
        <v>1</v>
      </c>
      <c r="T267" s="593">
        <f t="shared" si="44"/>
        <v>1</v>
      </c>
      <c r="U267" s="593">
        <f t="shared" si="44"/>
        <v>1</v>
      </c>
      <c r="V267" s="593">
        <f t="shared" si="44"/>
        <v>1</v>
      </c>
    </row>
    <row r="268" spans="2:23">
      <c r="B268" s="599" t="s">
        <v>324</v>
      </c>
      <c r="C268" s="922">
        <f>'Resolución 138-2019-OS_CD'!C250*Factores!$B$20</f>
        <v>1.2058419199999999</v>
      </c>
      <c r="D268" s="922">
        <f>'Resolución 138-2019-OS_CD'!D250*Factores!$B$20</f>
        <v>1.2058419199999999</v>
      </c>
      <c r="E268" s="922">
        <f>'Resolución 138-2019-OS_CD'!E250*Factores!$B$20</f>
        <v>1.2084492800000002</v>
      </c>
      <c r="F268" s="922">
        <f>'Resolución 138-2019-OS_CD'!F250*Factores!$B$20</f>
        <v>1.2003788799999999</v>
      </c>
      <c r="G268" s="922">
        <f>'Resolución 138-2019-OS_CD'!G250*Factores!$B$20</f>
        <v>1.2038553600000002</v>
      </c>
      <c r="L268" s="593">
        <v>0.98019999999999996</v>
      </c>
      <c r="M268" s="593">
        <v>0.97940000000000005</v>
      </c>
      <c r="N268" s="593">
        <v>0.98070000000000002</v>
      </c>
      <c r="O268" s="593">
        <v>0.97540000000000004</v>
      </c>
      <c r="P268" s="593">
        <v>0.97719999999999996</v>
      </c>
      <c r="R268" s="593">
        <f t="shared" si="44"/>
        <v>1</v>
      </c>
      <c r="S268" s="593">
        <f t="shared" si="44"/>
        <v>1</v>
      </c>
      <c r="T268" s="593">
        <f t="shared" si="44"/>
        <v>1</v>
      </c>
      <c r="U268" s="593">
        <f t="shared" si="44"/>
        <v>1</v>
      </c>
      <c r="V268" s="593">
        <f t="shared" si="44"/>
        <v>1</v>
      </c>
    </row>
    <row r="269" spans="2:23">
      <c r="B269" s="599" t="s">
        <v>326</v>
      </c>
      <c r="C269" s="922">
        <f>'Resolución 138-2019-OS_CD'!C251*Factores!$B$20</f>
        <v>1.10465152</v>
      </c>
      <c r="D269" s="922">
        <f>'Resolución 138-2019-OS_CD'!D251*Factores!$B$20</f>
        <v>1.09682944</v>
      </c>
      <c r="E269" s="922">
        <f>'Resolución 138-2019-OS_CD'!E251*Factores!$B$20</f>
        <v>1.1125977600000001</v>
      </c>
      <c r="F269" s="922">
        <f>'Resolución 138-2019-OS_CD'!F251*Factores!$B$20</f>
        <v>1.0752256</v>
      </c>
      <c r="G269" s="922">
        <f>'Resolución 138-2019-OS_CD'!G251*Factores!$B$20</f>
        <v>1.09422208</v>
      </c>
      <c r="H269" s="964"/>
      <c r="K269" s="964" t="s">
        <v>430</v>
      </c>
      <c r="L269" s="593">
        <v>0.85850000000000004</v>
      </c>
      <c r="M269" s="593">
        <v>0.84970000000000001</v>
      </c>
      <c r="N269" s="593">
        <v>0.86560000000000004</v>
      </c>
      <c r="O269" s="593">
        <v>0.83150000000000002</v>
      </c>
      <c r="P269" s="593">
        <v>0.84809999999999997</v>
      </c>
      <c r="R269" s="593">
        <f t="shared" si="44"/>
        <v>1</v>
      </c>
      <c r="S269" s="593">
        <f t="shared" si="44"/>
        <v>1</v>
      </c>
      <c r="T269" s="593">
        <f t="shared" si="44"/>
        <v>1</v>
      </c>
      <c r="U269" s="593">
        <f t="shared" si="44"/>
        <v>1</v>
      </c>
      <c r="V269" s="593">
        <f t="shared" si="44"/>
        <v>1</v>
      </c>
      <c r="W269" s="591">
        <f>+SUM(R267:V269)</f>
        <v>15</v>
      </c>
    </row>
    <row r="270" spans="2:23">
      <c r="B270" s="933"/>
      <c r="C270" s="932"/>
      <c r="D270" s="932"/>
      <c r="E270" s="932"/>
      <c r="F270" s="932"/>
      <c r="G270" s="932"/>
      <c r="K270" s="593">
        <f>+SUM(C267:G269)</f>
        <v>17.561935360000003</v>
      </c>
      <c r="L270" s="593"/>
      <c r="M270" s="593"/>
      <c r="N270" s="593"/>
      <c r="O270" s="593"/>
      <c r="P270" s="593"/>
      <c r="R270" s="593"/>
      <c r="S270" s="593"/>
      <c r="T270" s="593"/>
      <c r="U270" s="593"/>
      <c r="V270" s="593"/>
      <c r="W270" s="591"/>
    </row>
    <row r="271" spans="2:23">
      <c r="B271" s="586" t="s">
        <v>382</v>
      </c>
      <c r="C271" s="585"/>
      <c r="D271" s="585"/>
      <c r="E271" s="585"/>
      <c r="F271" s="584"/>
      <c r="G271" s="584"/>
      <c r="L271" s="593"/>
      <c r="M271" s="593"/>
      <c r="N271" s="593"/>
      <c r="O271" s="593"/>
      <c r="P271" s="593"/>
      <c r="R271" s="593"/>
      <c r="S271" s="593"/>
      <c r="T271" s="593"/>
      <c r="U271" s="593"/>
      <c r="V271" s="593"/>
    </row>
    <row r="272" spans="2:23">
      <c r="B272" s="585"/>
      <c r="C272" s="585"/>
      <c r="D272" s="585"/>
      <c r="E272" s="585"/>
      <c r="F272" s="584"/>
      <c r="G272" s="584"/>
      <c r="L272" s="593"/>
      <c r="M272" s="593"/>
      <c r="N272" s="593"/>
      <c r="O272" s="593"/>
      <c r="P272" s="593"/>
      <c r="R272" s="593"/>
      <c r="S272" s="593"/>
      <c r="T272" s="593"/>
      <c r="U272" s="593"/>
      <c r="V272" s="593"/>
    </row>
    <row r="273" spans="2:23">
      <c r="B273" s="694"/>
      <c r="C273" s="1030" t="s">
        <v>349</v>
      </c>
      <c r="D273" s="695" t="s">
        <v>331</v>
      </c>
      <c r="E273" s="1030" t="s">
        <v>336</v>
      </c>
      <c r="F273" s="695" t="s">
        <v>331</v>
      </c>
      <c r="G273" s="696" t="s">
        <v>332</v>
      </c>
      <c r="L273" s="593"/>
      <c r="M273" s="593"/>
      <c r="N273" s="593"/>
      <c r="O273" s="593"/>
      <c r="P273" s="593"/>
      <c r="R273" s="593"/>
      <c r="S273" s="593"/>
      <c r="T273" s="593"/>
      <c r="U273" s="593"/>
      <c r="V273" s="593"/>
    </row>
    <row r="274" spans="2:23">
      <c r="B274" s="690" t="s">
        <v>319</v>
      </c>
      <c r="C274" s="1031"/>
      <c r="D274" s="691" t="s">
        <v>335</v>
      </c>
      <c r="E274" s="1031"/>
      <c r="F274" s="691" t="s">
        <v>337</v>
      </c>
      <c r="G274" s="698" t="s">
        <v>338</v>
      </c>
      <c r="L274" s="593"/>
      <c r="M274" s="593"/>
      <c r="N274" s="593"/>
      <c r="O274" s="593"/>
      <c r="P274" s="593"/>
      <c r="R274" s="593"/>
      <c r="S274" s="593"/>
      <c r="T274" s="593"/>
      <c r="U274" s="593"/>
      <c r="V274" s="593"/>
    </row>
    <row r="275" spans="2:23">
      <c r="B275" s="692"/>
      <c r="C275" s="1032"/>
      <c r="D275" s="693"/>
      <c r="E275" s="1032"/>
      <c r="F275" s="693" t="s">
        <v>338</v>
      </c>
      <c r="G275" s="699"/>
      <c r="L275" s="593"/>
      <c r="M275" s="593"/>
      <c r="N275" s="593"/>
      <c r="O275" s="593"/>
      <c r="P275" s="593"/>
      <c r="R275" s="593"/>
      <c r="S275" s="593"/>
      <c r="T275" s="593"/>
      <c r="U275" s="593"/>
      <c r="V275" s="593"/>
    </row>
    <row r="276" spans="2:23">
      <c r="B276" s="891" t="s">
        <v>383</v>
      </c>
      <c r="C276" s="921">
        <f>'Resolución 138-2019-OS_CD'!C258*Factores!$B$20</f>
        <v>1.2399859200000001</v>
      </c>
      <c r="D276" s="921">
        <f>'Resolución 138-2019-OS_CD'!D258*Factores!$B$20</f>
        <v>1.2394892799999999</v>
      </c>
      <c r="E276" s="921">
        <f>'Resolución 138-2019-OS_CD'!E258*Factores!$B$20</f>
        <v>1.2394892799999999</v>
      </c>
      <c r="F276" s="921">
        <f>'Resolución 138-2019-OS_CD'!F258*Factores!$B$20</f>
        <v>1.2394892799999999</v>
      </c>
      <c r="G276" s="921">
        <f>'Resolución 138-2019-OS_CD'!G258*Factores!$B$20</f>
        <v>1.2399859200000001</v>
      </c>
      <c r="L276" s="593">
        <v>0.99839999999999995</v>
      </c>
      <c r="M276" s="593">
        <v>0.99829999999999997</v>
      </c>
      <c r="N276" s="593">
        <v>0.99860000000000004</v>
      </c>
      <c r="O276" s="593">
        <v>0.99839999999999995</v>
      </c>
      <c r="P276" s="593">
        <v>0.99850000000000005</v>
      </c>
      <c r="R276" s="593">
        <f t="shared" ref="R276:V277" si="45">+IF(L276=C276,0,1)</f>
        <v>1</v>
      </c>
      <c r="S276" s="593">
        <f t="shared" si="45"/>
        <v>1</v>
      </c>
      <c r="T276" s="593">
        <f t="shared" si="45"/>
        <v>1</v>
      </c>
      <c r="U276" s="593">
        <f t="shared" si="45"/>
        <v>1</v>
      </c>
      <c r="V276" s="593">
        <f t="shared" si="45"/>
        <v>1</v>
      </c>
    </row>
    <row r="277" spans="2:23">
      <c r="B277" s="891" t="s">
        <v>384</v>
      </c>
      <c r="C277" s="921">
        <f>'Resolución 138-2019-OS_CD'!C259*Factores!$B$20</f>
        <v>1.2406067199999999</v>
      </c>
      <c r="D277" s="921">
        <f>'Resolución 138-2019-OS_CD'!D259*Factores!$B$20</f>
        <v>1.2406067199999999</v>
      </c>
      <c r="E277" s="921">
        <f>'Resolución 138-2019-OS_CD'!E259*Factores!$B$20</f>
        <v>1.24085504</v>
      </c>
      <c r="F277" s="921">
        <f>'Resolución 138-2019-OS_CD'!F259*Factores!$B$20</f>
        <v>1.2411033600000001</v>
      </c>
      <c r="G277" s="921">
        <f>'Resolución 138-2019-OS_CD'!G259*Factores!$B$20</f>
        <v>1.2406067199999999</v>
      </c>
      <c r="H277" s="964"/>
      <c r="K277" s="964" t="s">
        <v>430</v>
      </c>
      <c r="L277" s="593">
        <v>0.99909999999999999</v>
      </c>
      <c r="M277" s="593">
        <v>0.99870000000000003</v>
      </c>
      <c r="N277" s="593">
        <v>0.99880000000000002</v>
      </c>
      <c r="O277" s="593">
        <v>0.999</v>
      </c>
      <c r="P277" s="593">
        <v>0.999</v>
      </c>
      <c r="R277" s="593">
        <f t="shared" si="45"/>
        <v>1</v>
      </c>
      <c r="S277" s="593">
        <f t="shared" si="45"/>
        <v>1</v>
      </c>
      <c r="T277" s="593">
        <f t="shared" si="45"/>
        <v>1</v>
      </c>
      <c r="U277" s="593">
        <f t="shared" si="45"/>
        <v>1</v>
      </c>
      <c r="V277" s="593">
        <f t="shared" si="45"/>
        <v>1</v>
      </c>
      <c r="W277" s="591">
        <f>+SUM(R276:V277)</f>
        <v>10</v>
      </c>
    </row>
    <row r="278" spans="2:23">
      <c r="K278" s="593">
        <f>+SUM(C276:G277)</f>
        <v>12.40221824</v>
      </c>
    </row>
  </sheetData>
  <mergeCells count="22">
    <mergeCell ref="E273:E275"/>
    <mergeCell ref="E264:E266"/>
    <mergeCell ref="E253:E255"/>
    <mergeCell ref="E241:E243"/>
    <mergeCell ref="E229:E231"/>
    <mergeCell ref="E115:H115"/>
    <mergeCell ref="B6:H6"/>
    <mergeCell ref="B81:H81"/>
    <mergeCell ref="E83:H83"/>
    <mergeCell ref="E95:H95"/>
    <mergeCell ref="F69:J69"/>
    <mergeCell ref="E44:G44"/>
    <mergeCell ref="E127:H127"/>
    <mergeCell ref="B165:H165"/>
    <mergeCell ref="B187:H187"/>
    <mergeCell ref="B207:J207"/>
    <mergeCell ref="B213:B220"/>
    <mergeCell ref="C273:C275"/>
    <mergeCell ref="C264:C266"/>
    <mergeCell ref="C253:C255"/>
    <mergeCell ref="C241:C243"/>
    <mergeCell ref="C229:C231"/>
  </mergeCells>
  <pageMargins left="0.70866141732283472" right="0.70866141732283472" top="0.70866141732283472" bottom="0.70866141732283472" header="0.31496062992125984" footer="0.31496062992125984"/>
  <pageSetup paperSize="9" scale="51" fitToHeight="0" orientation="portrait" r:id="rId1"/>
  <headerFoot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  <pageSetUpPr fitToPage="1"/>
  </sheetPr>
  <dimension ref="A2:AG174"/>
  <sheetViews>
    <sheetView topLeftCell="D1" zoomScale="90" zoomScaleNormal="90" zoomScalePageLayoutView="40" workbookViewId="0">
      <selection activeCell="J7" sqref="J7"/>
    </sheetView>
  </sheetViews>
  <sheetFormatPr baseColWidth="10" defaultColWidth="11.42578125" defaultRowHeight="12.75"/>
  <cols>
    <col min="1" max="1" width="2.140625" style="700" customWidth="1"/>
    <col min="2" max="2" width="38" style="700" customWidth="1"/>
    <col min="3" max="3" width="11" style="700" customWidth="1"/>
    <col min="4" max="4" width="24.140625" style="700" customWidth="1"/>
    <col min="5" max="5" width="44.28515625" style="700" customWidth="1"/>
    <col min="6" max="6" width="21.85546875" style="700" customWidth="1"/>
    <col min="7" max="7" width="11.42578125" style="700"/>
    <col min="8" max="8" width="13.28515625" style="700" customWidth="1"/>
    <col min="9" max="16384" width="11.42578125" style="700"/>
  </cols>
  <sheetData>
    <row r="2" spans="1:24" ht="21">
      <c r="B2" s="587" t="s">
        <v>404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4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1:24" ht="18.75">
      <c r="B4" s="588" t="str">
        <f>+Factores!A2</f>
        <v>Vigente a partir del 04/Abr/2023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1:24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24" ht="15.75">
      <c r="A6" s="702"/>
      <c r="B6" s="703" t="s">
        <v>303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24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24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24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'Resolución 137-2019-OS_CD'!G9*Factores!$B$7</f>
        <v>1104.4059999999999</v>
      </c>
      <c r="H10" s="923">
        <f>'Resolución 137-2019-OS_CD'!H9*Factores!$B$7</f>
        <v>1238.3446000000001</v>
      </c>
      <c r="I10" s="704"/>
      <c r="J10" s="701"/>
      <c r="K10" s="968"/>
      <c r="L10" s="701"/>
      <c r="T10" s="700">
        <v>805</v>
      </c>
      <c r="U10" s="700">
        <v>910</v>
      </c>
      <c r="W10" s="700">
        <f t="shared" ref="W10:W32" si="0">+IF(T10=G10,0,1)</f>
        <v>1</v>
      </c>
      <c r="X10" s="700">
        <f t="shared" ref="X10:X32" si="1">+IF(U10=H10,0,1)</f>
        <v>1</v>
      </c>
    </row>
    <row r="11" spans="1:24">
      <c r="A11" s="706"/>
      <c r="B11" s="715"/>
      <c r="C11" s="716"/>
      <c r="D11" s="715"/>
      <c r="E11" s="717"/>
      <c r="F11" s="714" t="s">
        <v>87</v>
      </c>
      <c r="G11" s="923">
        <f>'Resolución 137-2019-OS_CD'!G10*Factores!$B$7</f>
        <v>320.74770000000001</v>
      </c>
      <c r="H11" s="923">
        <f>'Resolución 137-2019-OS_CD'!H10*Factores!$B$7</f>
        <v>452.3365</v>
      </c>
      <c r="I11" s="704"/>
      <c r="J11" s="701"/>
      <c r="K11" s="968"/>
      <c r="L11" s="701"/>
      <c r="T11" s="700">
        <v>259</v>
      </c>
      <c r="U11" s="700">
        <v>364</v>
      </c>
      <c r="W11" s="700">
        <f t="shared" si="0"/>
        <v>1</v>
      </c>
      <c r="X11" s="700">
        <f t="shared" si="1"/>
        <v>1</v>
      </c>
    </row>
    <row r="12" spans="1:24">
      <c r="A12" s="706"/>
      <c r="B12" s="718"/>
      <c r="C12" s="704"/>
      <c r="D12" s="718"/>
      <c r="E12" s="718"/>
      <c r="F12" s="714" t="s">
        <v>270</v>
      </c>
      <c r="G12" s="923">
        <f>'Resolución 137-2019-OS_CD'!G11*Factores!$B$7</f>
        <v>368.91860000000003</v>
      </c>
      <c r="H12" s="923"/>
      <c r="I12" s="704"/>
      <c r="J12" s="701"/>
      <c r="K12" s="968"/>
      <c r="L12" s="701"/>
      <c r="T12" s="700">
        <v>314</v>
      </c>
      <c r="W12" s="700">
        <f t="shared" si="0"/>
        <v>1</v>
      </c>
      <c r="X12" s="700">
        <f t="shared" si="1"/>
        <v>0</v>
      </c>
    </row>
    <row r="13" spans="1:24">
      <c r="A13" s="706"/>
      <c r="B13" s="715"/>
      <c r="C13" s="716"/>
      <c r="D13" s="715"/>
      <c r="E13" s="717"/>
      <c r="F13" s="714" t="s">
        <v>88</v>
      </c>
      <c r="G13" s="923">
        <f>'Resolución 137-2019-OS_CD'!G12*Factores!$B$7</f>
        <v>327.7971</v>
      </c>
      <c r="H13" s="923">
        <f>+ROUND('Resolución 137-2019-OS_CD'!H12*Factores!$B$7,0)</f>
        <v>462</v>
      </c>
      <c r="I13" s="704"/>
      <c r="J13" s="701"/>
      <c r="K13" s="968"/>
      <c r="L13" s="701"/>
      <c r="T13" s="700">
        <v>267</v>
      </c>
      <c r="U13" s="700">
        <v>372</v>
      </c>
      <c r="W13" s="700">
        <f t="shared" si="0"/>
        <v>1</v>
      </c>
      <c r="X13" s="700">
        <f t="shared" si="1"/>
        <v>1</v>
      </c>
    </row>
    <row r="14" spans="1:24">
      <c r="A14" s="706"/>
      <c r="B14" s="718"/>
      <c r="C14" s="704"/>
      <c r="D14" s="718"/>
      <c r="E14" s="718"/>
      <c r="F14" s="714" t="s">
        <v>271</v>
      </c>
      <c r="G14" s="923">
        <f>'Resolución 137-2019-OS_CD'!G13*Factores!$B$7</f>
        <v>375.96800000000002</v>
      </c>
      <c r="H14" s="923"/>
      <c r="I14" s="704"/>
      <c r="J14" s="701"/>
      <c r="K14" s="968"/>
      <c r="L14" s="701"/>
      <c r="T14" s="700">
        <v>322</v>
      </c>
      <c r="W14" s="700">
        <f t="shared" si="0"/>
        <v>1</v>
      </c>
      <c r="X14" s="700">
        <f t="shared" si="1"/>
        <v>0</v>
      </c>
    </row>
    <row r="15" spans="1:24">
      <c r="A15" s="706"/>
      <c r="B15" s="715"/>
      <c r="C15" s="716"/>
      <c r="D15" s="719"/>
      <c r="E15" s="720"/>
      <c r="F15" s="714" t="s">
        <v>56</v>
      </c>
      <c r="G15" s="923">
        <f>'Resolución 137-2019-OS_CD'!G14*Factores!$B$7</f>
        <v>237.32980000000001</v>
      </c>
      <c r="H15" s="923">
        <f>+ROUND('Resolución 137-2019-OS_CD'!H14*Factores!$B$7,0)</f>
        <v>384</v>
      </c>
      <c r="I15" s="704"/>
      <c r="J15" s="701"/>
      <c r="K15" s="968"/>
      <c r="L15" s="701"/>
      <c r="T15" s="700">
        <v>202</v>
      </c>
      <c r="U15" s="700">
        <v>304</v>
      </c>
      <c r="W15" s="700">
        <f t="shared" si="0"/>
        <v>1</v>
      </c>
      <c r="X15" s="700">
        <f t="shared" si="1"/>
        <v>1</v>
      </c>
    </row>
    <row r="16" spans="1:24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'Resolución 137-2019-OS_CD'!G15*Factores!$B$7</f>
        <v>1133.7785000000001</v>
      </c>
      <c r="H16" s="923">
        <f>+ROUND('Resolución 137-2019-OS_CD'!H15*Factores!$B$7,0)</f>
        <v>1245</v>
      </c>
      <c r="I16" s="704"/>
      <c r="J16" s="701"/>
      <c r="K16" s="968"/>
      <c r="L16" s="701"/>
      <c r="T16" s="700">
        <v>859</v>
      </c>
      <c r="U16" s="700">
        <v>914</v>
      </c>
      <c r="W16" s="700">
        <f t="shared" si="0"/>
        <v>1</v>
      </c>
      <c r="X16" s="700">
        <f t="shared" si="1"/>
        <v>1</v>
      </c>
    </row>
    <row r="17" spans="1:26">
      <c r="A17" s="706"/>
      <c r="B17" s="715"/>
      <c r="C17" s="716"/>
      <c r="D17" s="715"/>
      <c r="E17" s="717"/>
      <c r="F17" s="714" t="s">
        <v>87</v>
      </c>
      <c r="G17" s="923">
        <f>'Resolución 137-2019-OS_CD'!G16*Factores!$B$7</f>
        <v>351.29509999999999</v>
      </c>
      <c r="H17" s="923">
        <f>+ROUND('Resolución 137-2019-OS_CD'!H16*Factores!$B$7,0)</f>
        <v>462</v>
      </c>
      <c r="I17" s="704"/>
      <c r="J17" s="701"/>
      <c r="K17" s="968"/>
      <c r="L17" s="701"/>
      <c r="T17" s="700">
        <v>312</v>
      </c>
      <c r="U17" s="700">
        <v>368</v>
      </c>
      <c r="W17" s="700">
        <f t="shared" si="0"/>
        <v>1</v>
      </c>
      <c r="X17" s="700">
        <f t="shared" si="1"/>
        <v>1</v>
      </c>
    </row>
    <row r="18" spans="1:26">
      <c r="A18" s="706"/>
      <c r="B18" s="715"/>
      <c r="C18" s="716"/>
      <c r="D18" s="715"/>
      <c r="E18" s="717"/>
      <c r="F18" s="714" t="s">
        <v>88</v>
      </c>
      <c r="G18" s="923">
        <f>'Resolución 137-2019-OS_CD'!G17*Factores!$B$7</f>
        <v>357.1696</v>
      </c>
      <c r="H18" s="923">
        <f>+ROUND('Resolución 137-2019-OS_CD'!H17*Factores!$B$7,0)</f>
        <v>469</v>
      </c>
      <c r="I18" s="704"/>
      <c r="J18" s="701"/>
      <c r="K18" s="968"/>
      <c r="L18" s="701"/>
      <c r="T18" s="700">
        <v>321</v>
      </c>
      <c r="U18" s="700">
        <v>376</v>
      </c>
      <c r="W18" s="700">
        <f t="shared" si="0"/>
        <v>1</v>
      </c>
      <c r="X18" s="700">
        <f t="shared" si="1"/>
        <v>1</v>
      </c>
    </row>
    <row r="19" spans="1:26">
      <c r="A19" s="706"/>
      <c r="B19" s="715"/>
      <c r="C19" s="716"/>
      <c r="D19" s="715"/>
      <c r="E19" s="717"/>
      <c r="F19" s="721" t="s">
        <v>56</v>
      </c>
      <c r="G19" s="923">
        <f>'Resolución 137-2019-OS_CD'!G18*Factores!$B$7</f>
        <v>266.70230000000004</v>
      </c>
      <c r="H19" s="923">
        <f>+ROUND('Resolución 137-2019-OS_CD'!H18*Factores!$B$7,0)</f>
        <v>390</v>
      </c>
      <c r="I19" s="704"/>
      <c r="J19" s="701"/>
      <c r="K19" s="968"/>
      <c r="L19" s="701"/>
      <c r="T19" s="700">
        <v>256</v>
      </c>
      <c r="U19" s="700">
        <v>308</v>
      </c>
      <c r="W19" s="700">
        <f t="shared" si="0"/>
        <v>1</v>
      </c>
      <c r="X19" s="700">
        <f t="shared" si="1"/>
        <v>1</v>
      </c>
    </row>
    <row r="20" spans="1:26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'Resolución 137-2019-OS_CD'!G19*Factores!$B$7</f>
        <v>2101.8960999999999</v>
      </c>
      <c r="H20" s="923">
        <f>+ROUND('Resolución 137-2019-OS_CD'!H19*Factores!$B$7,0)</f>
        <v>2232</v>
      </c>
      <c r="I20" s="704"/>
      <c r="J20" s="701"/>
      <c r="K20" s="968"/>
      <c r="L20" s="701"/>
      <c r="T20" s="700">
        <v>1542</v>
      </c>
      <c r="U20" s="700">
        <v>1621</v>
      </c>
      <c r="W20" s="700">
        <f t="shared" si="0"/>
        <v>1</v>
      </c>
      <c r="X20" s="700">
        <f t="shared" si="1"/>
        <v>1</v>
      </c>
    </row>
    <row r="21" spans="1:26">
      <c r="A21" s="706"/>
      <c r="B21" s="715"/>
      <c r="C21" s="716"/>
      <c r="D21" s="715"/>
      <c r="E21" s="717"/>
      <c r="F21" s="714" t="s">
        <v>60</v>
      </c>
      <c r="G21" s="923">
        <f>'Resolución 137-2019-OS_CD'!G20*Factores!$B$7</f>
        <v>607.42330000000004</v>
      </c>
      <c r="H21" s="923">
        <f>+ROUND('Resolución 137-2019-OS_CD'!H20*Factores!$B$7,0)</f>
        <v>739</v>
      </c>
      <c r="I21" s="704"/>
      <c r="J21" s="701"/>
      <c r="K21" s="968"/>
      <c r="L21" s="701"/>
      <c r="T21" s="700">
        <v>503</v>
      </c>
      <c r="U21" s="700">
        <v>581</v>
      </c>
      <c r="W21" s="700">
        <f t="shared" si="0"/>
        <v>1</v>
      </c>
      <c r="X21" s="700">
        <f t="shared" si="1"/>
        <v>1</v>
      </c>
    </row>
    <row r="22" spans="1:26">
      <c r="A22" s="706"/>
      <c r="B22" s="715"/>
      <c r="C22" s="716"/>
      <c r="D22" s="715"/>
      <c r="E22" s="717"/>
      <c r="F22" s="714" t="s">
        <v>56</v>
      </c>
      <c r="G22" s="923">
        <f>'Resolución 137-2019-OS_CD'!G21*Factores!$B$7</f>
        <v>414.73970000000003</v>
      </c>
      <c r="H22" s="923">
        <f>+ROUND('Resolución 137-2019-OS_CD'!H21*Factores!$B$7,0)</f>
        <v>503</v>
      </c>
      <c r="I22" s="704"/>
      <c r="J22" s="701"/>
      <c r="K22" s="968"/>
      <c r="L22" s="701"/>
      <c r="T22" s="700">
        <v>318</v>
      </c>
      <c r="U22" s="700">
        <v>402</v>
      </c>
      <c r="W22" s="700">
        <f t="shared" si="0"/>
        <v>1</v>
      </c>
      <c r="X22" s="700">
        <f t="shared" si="1"/>
        <v>1</v>
      </c>
    </row>
    <row r="23" spans="1:26">
      <c r="A23" s="706"/>
      <c r="B23" s="715"/>
      <c r="C23" s="716"/>
      <c r="D23" s="715"/>
      <c r="E23" s="717"/>
      <c r="F23" s="714" t="s">
        <v>272</v>
      </c>
      <c r="G23" s="923">
        <f>'Resolución 137-2019-OS_CD'!G22*Factores!$B$7</f>
        <v>2636.4756000000002</v>
      </c>
      <c r="H23" s="923">
        <f>+ROUND('Resolución 137-2019-OS_CD'!H22*Factores!$B$7,0)</f>
        <v>2725</v>
      </c>
      <c r="I23" s="704"/>
      <c r="J23" s="701"/>
      <c r="K23" s="968"/>
      <c r="L23" s="701"/>
      <c r="T23" s="700">
        <v>2099</v>
      </c>
      <c r="U23" s="700">
        <v>2184</v>
      </c>
      <c r="W23" s="700">
        <f t="shared" si="0"/>
        <v>1</v>
      </c>
      <c r="X23" s="700">
        <f t="shared" si="1"/>
        <v>1</v>
      </c>
    </row>
    <row r="24" spans="1:26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'Resolución 137-2019-OS_CD'!G23*Factores!$B$7</f>
        <v>2132.4435000000003</v>
      </c>
      <c r="H24" s="923">
        <f>+ROUND('Resolución 137-2019-OS_CD'!H23*Factores!$B$7,0)</f>
        <v>2243</v>
      </c>
      <c r="I24" s="704"/>
      <c r="J24" s="701"/>
      <c r="K24" s="968"/>
      <c r="L24" s="701"/>
      <c r="T24" s="700">
        <v>1597</v>
      </c>
      <c r="U24" s="700">
        <v>1624</v>
      </c>
      <c r="W24" s="700">
        <f t="shared" si="0"/>
        <v>1</v>
      </c>
      <c r="X24" s="700">
        <f t="shared" si="1"/>
        <v>1</v>
      </c>
    </row>
    <row r="25" spans="1:26">
      <c r="A25" s="706"/>
      <c r="B25" s="715"/>
      <c r="C25" s="716"/>
      <c r="D25" s="715"/>
      <c r="E25" s="717"/>
      <c r="F25" s="714" t="s">
        <v>60</v>
      </c>
      <c r="G25" s="923">
        <f>'Resolución 137-2019-OS_CD'!G24*Factores!$B$7</f>
        <v>637.97070000000008</v>
      </c>
      <c r="H25" s="923">
        <f>+ROUND('Resolución 137-2019-OS_CD'!H24*Factores!$B$7,0)</f>
        <v>748</v>
      </c>
      <c r="I25" s="704"/>
      <c r="J25" s="701"/>
      <c r="K25" s="968"/>
      <c r="L25" s="701"/>
      <c r="T25" s="700">
        <v>558</v>
      </c>
      <c r="U25" s="700">
        <v>585</v>
      </c>
      <c r="W25" s="700">
        <f t="shared" si="0"/>
        <v>1</v>
      </c>
      <c r="X25" s="700">
        <f t="shared" si="1"/>
        <v>1</v>
      </c>
    </row>
    <row r="26" spans="1:26">
      <c r="A26" s="706"/>
      <c r="B26" s="715"/>
      <c r="C26" s="716"/>
      <c r="D26" s="715"/>
      <c r="E26" s="717"/>
      <c r="F26" s="714" t="s">
        <v>56</v>
      </c>
      <c r="G26" s="923">
        <f>'Resolución 137-2019-OS_CD'!G25*Factores!$B$7</f>
        <v>445.28710000000001</v>
      </c>
      <c r="H26" s="923">
        <f>+ROUND('Resolución 137-2019-OS_CD'!H25*Factores!$B$7,0)</f>
        <v>513</v>
      </c>
      <c r="I26" s="704"/>
      <c r="J26" s="701"/>
      <c r="K26" s="968"/>
      <c r="L26" s="701"/>
      <c r="T26" s="700">
        <v>373</v>
      </c>
      <c r="U26" s="700">
        <v>406</v>
      </c>
      <c r="W26" s="700">
        <f t="shared" si="0"/>
        <v>1</v>
      </c>
      <c r="X26" s="700">
        <f t="shared" si="1"/>
        <v>1</v>
      </c>
    </row>
    <row r="27" spans="1:26">
      <c r="A27" s="706"/>
      <c r="B27" s="715"/>
      <c r="C27" s="716"/>
      <c r="D27" s="715"/>
      <c r="E27" s="717"/>
      <c r="F27" s="714" t="s">
        <v>272</v>
      </c>
      <c r="G27" s="923">
        <f>'Resolución 137-2019-OS_CD'!G26*Factores!$B$7</f>
        <v>2804.4863</v>
      </c>
      <c r="H27" s="923">
        <f>+ROUND('Resolución 137-2019-OS_CD'!H26*Factores!$B$7,0)</f>
        <v>2873</v>
      </c>
      <c r="I27" s="704"/>
      <c r="J27" s="701"/>
      <c r="K27" s="968"/>
      <c r="L27" s="701"/>
      <c r="T27" s="700">
        <v>2250</v>
      </c>
      <c r="U27" s="700">
        <v>2283</v>
      </c>
      <c r="W27" s="700">
        <f t="shared" si="0"/>
        <v>1</v>
      </c>
      <c r="X27" s="700">
        <f t="shared" si="1"/>
        <v>1</v>
      </c>
    </row>
    <row r="28" spans="1:26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'Resolución 137-2019-OS_CD'!G27*Factores!$B$8</f>
        <v>3528.9408000000003</v>
      </c>
      <c r="H28" s="923">
        <f>'Resolución 137-2019-OS_CD'!H27*Factores!$B$8</f>
        <v>3830.3104000000003</v>
      </c>
      <c r="I28" s="704"/>
      <c r="J28" s="701"/>
      <c r="K28" s="968"/>
      <c r="L28" s="701"/>
      <c r="T28" s="700">
        <v>2721</v>
      </c>
      <c r="U28" s="700">
        <v>2855</v>
      </c>
      <c r="W28" s="700">
        <f t="shared" si="0"/>
        <v>1</v>
      </c>
      <c r="X28" s="700">
        <f t="shared" si="1"/>
        <v>1</v>
      </c>
    </row>
    <row r="29" spans="1:26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'Resolución 137-2019-OS_CD'!G28*Factores!$B$8</f>
        <v>3774.4112</v>
      </c>
      <c r="H29" s="923">
        <f>'Resolución 137-2019-OS_CD'!H28*Factores!$B$8</f>
        <v>4587.38</v>
      </c>
      <c r="I29" s="704"/>
      <c r="J29" s="701"/>
      <c r="K29" s="968"/>
      <c r="L29" s="701"/>
      <c r="T29" s="700">
        <v>2839</v>
      </c>
      <c r="U29" s="700">
        <v>3427</v>
      </c>
      <c r="W29" s="700">
        <f t="shared" si="0"/>
        <v>1</v>
      </c>
      <c r="X29" s="700">
        <f t="shared" si="1"/>
        <v>1</v>
      </c>
    </row>
    <row r="30" spans="1:26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'Resolución 137-2019-OS_CD'!H29*Factores!$B$8</f>
        <v>6430.8384000000005</v>
      </c>
      <c r="I30" s="704"/>
      <c r="J30" s="701"/>
      <c r="K30" s="701"/>
      <c r="L30" s="701"/>
      <c r="U30" s="700">
        <v>4896</v>
      </c>
      <c r="W30" s="700">
        <f t="shared" si="0"/>
        <v>0</v>
      </c>
      <c r="X30" s="700">
        <f t="shared" si="1"/>
        <v>1</v>
      </c>
    </row>
    <row r="31" spans="1:26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'Resolución 137-2019-OS_CD'!H30*Factores!$B$8</f>
        <v>8476.02</v>
      </c>
      <c r="I31" s="704"/>
      <c r="J31" s="701"/>
      <c r="K31" s="701"/>
      <c r="L31" s="701"/>
      <c r="U31" s="700">
        <v>5547</v>
      </c>
      <c r="W31" s="700">
        <f t="shared" si="0"/>
        <v>0</v>
      </c>
      <c r="X31" s="700">
        <f t="shared" si="1"/>
        <v>1</v>
      </c>
    </row>
    <row r="32" spans="1:26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'Resolución 137-2019-OS_CD'!H31*Factores!$B$8</f>
        <v>9290.2039999999997</v>
      </c>
      <c r="I32" s="704"/>
      <c r="J32" s="701"/>
      <c r="K32" s="701"/>
      <c r="L32" s="701"/>
      <c r="U32" s="700">
        <v>6063</v>
      </c>
      <c r="W32" s="700">
        <f t="shared" si="0"/>
        <v>0</v>
      </c>
      <c r="X32" s="700">
        <f t="shared" si="1"/>
        <v>1</v>
      </c>
      <c r="Y32" s="729">
        <f>+SUM(W10:X32)</f>
        <v>41</v>
      </c>
      <c r="Z32" s="700" t="b">
        <f>+IF(Y32=0, "ok")</f>
        <v>0</v>
      </c>
    </row>
    <row r="33" spans="1:25" ht="14.25" customHeight="1">
      <c r="A33" s="706"/>
      <c r="B33" s="704" t="s">
        <v>276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2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2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2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2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25" ht="15.75">
      <c r="A38" s="706"/>
      <c r="B38" s="703" t="s">
        <v>279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2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2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2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5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t="shared" ref="V42:W47" si="2">+IF(T42=G43,0,1)</f>
        <v>1</v>
      </c>
      <c r="W42" s="700">
        <f t="shared" si="2"/>
        <v>1</v>
      </c>
    </row>
    <row r="43" spans="1:2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'Resolución 137-2019-OS_CD'!G41*Factores!$B$7</f>
        <v>186.8091</v>
      </c>
      <c r="H43" s="924">
        <f>'Resolución 137-2019-OS_CD'!H41*Factores!$B$7</f>
        <v>82.243000000000009</v>
      </c>
      <c r="I43" s="704"/>
      <c r="J43" s="701"/>
      <c r="K43" s="701"/>
      <c r="L43" s="701"/>
      <c r="T43" s="700">
        <v>176</v>
      </c>
      <c r="U43" s="700">
        <v>63</v>
      </c>
      <c r="V43" s="700">
        <f t="shared" si="2"/>
        <v>1</v>
      </c>
      <c r="W43" s="700">
        <f t="shared" si="2"/>
        <v>1</v>
      </c>
    </row>
    <row r="44" spans="1:25">
      <c r="A44" s="706"/>
      <c r="B44" s="718"/>
      <c r="C44" s="718"/>
      <c r="D44" s="733"/>
      <c r="E44" s="733"/>
      <c r="F44" s="732" t="s">
        <v>88</v>
      </c>
      <c r="G44" s="924">
        <f>'Resolución 137-2019-OS_CD'!G42*Factores!$B$7</f>
        <v>192.68360000000001</v>
      </c>
      <c r="H44" s="924">
        <f>'Resolución 137-2019-OS_CD'!H42*Factores!$B$7</f>
        <v>82.243000000000009</v>
      </c>
      <c r="I44" s="704"/>
      <c r="J44" s="701"/>
      <c r="K44" s="701"/>
      <c r="L44" s="701"/>
      <c r="T44" s="700">
        <v>190</v>
      </c>
      <c r="U44" s="700">
        <v>107</v>
      </c>
      <c r="V44" s="700">
        <f t="shared" si="2"/>
        <v>1</v>
      </c>
      <c r="W44" s="700">
        <f t="shared" si="2"/>
        <v>1</v>
      </c>
    </row>
    <row r="45" spans="1:2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'Resolución 137-2019-OS_CD'!G43*Factores!$B$7</f>
        <v>203.2577</v>
      </c>
      <c r="H45" s="924">
        <f>'Resolución 137-2019-OS_CD'!H43*Factores!$B$7</f>
        <v>145.6876</v>
      </c>
      <c r="I45" s="704"/>
      <c r="J45" s="701"/>
      <c r="K45" s="701"/>
      <c r="L45" s="701"/>
      <c r="T45" s="700">
        <v>198</v>
      </c>
      <c r="U45" s="700">
        <v>107</v>
      </c>
      <c r="V45" s="700">
        <f t="shared" si="2"/>
        <v>1</v>
      </c>
      <c r="W45" s="700">
        <f t="shared" si="2"/>
        <v>1</v>
      </c>
    </row>
    <row r="46" spans="1:25">
      <c r="A46" s="706"/>
      <c r="B46" s="733"/>
      <c r="C46" s="733"/>
      <c r="D46" s="733"/>
      <c r="E46" s="734"/>
      <c r="F46" s="732" t="s">
        <v>88</v>
      </c>
      <c r="G46" s="924">
        <f>'Resolución 137-2019-OS_CD'!G44*Factores!$B$7</f>
        <v>210.30710000000002</v>
      </c>
      <c r="H46" s="924">
        <f>'Resolución 137-2019-OS_CD'!H44*Factores!$B$7</f>
        <v>145.6876</v>
      </c>
      <c r="I46" s="704"/>
      <c r="J46" s="701"/>
      <c r="K46" s="701"/>
      <c r="L46" s="701"/>
      <c r="T46" s="700">
        <v>341</v>
      </c>
      <c r="U46" s="700">
        <v>108</v>
      </c>
      <c r="V46" s="700">
        <f t="shared" si="2"/>
        <v>1</v>
      </c>
      <c r="W46" s="700">
        <f t="shared" si="2"/>
        <v>1</v>
      </c>
    </row>
    <row r="47" spans="1:2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'Resolución 137-2019-OS_CD'!G45*Factores!$B$7</f>
        <v>390.0668</v>
      </c>
      <c r="H47" s="924">
        <f>'Resolución 137-2019-OS_CD'!H45*Factores!$B$7</f>
        <v>146.86250000000001</v>
      </c>
      <c r="I47" s="704"/>
      <c r="J47" s="701"/>
      <c r="K47" s="701"/>
      <c r="L47" s="701"/>
      <c r="T47" s="700">
        <v>355</v>
      </c>
      <c r="U47" s="700">
        <v>223</v>
      </c>
      <c r="V47" s="700">
        <f t="shared" si="2"/>
        <v>1</v>
      </c>
      <c r="W47" s="700">
        <f t="shared" si="2"/>
        <v>1</v>
      </c>
      <c r="X47" s="737">
        <f>+SUM(V42:W47)</f>
        <v>12</v>
      </c>
      <c r="Y47" s="700" t="b">
        <f>+IF(X47=0, "ok")</f>
        <v>0</v>
      </c>
    </row>
    <row r="48" spans="1:2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'Resolución 137-2019-OS_CD'!G46*Factores!$B$7</f>
        <v>415.91460000000001</v>
      </c>
      <c r="H48" s="924">
        <f>'Resolución 137-2019-OS_CD'!H46*Factores!$B$7</f>
        <v>300.77440000000001</v>
      </c>
      <c r="I48" s="704"/>
      <c r="J48" s="701"/>
      <c r="K48" s="701"/>
      <c r="L48" s="701"/>
    </row>
    <row r="49" spans="1:23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23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23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23" ht="15.75">
      <c r="A52" s="706"/>
      <c r="B52" s="703" t="s">
        <v>282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23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1:23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t="shared" ref="V55:V67" si="3">+IF(T55=G56,0,1)</f>
        <v>1</v>
      </c>
      <c r="W55" s="700">
        <f t="shared" ref="W55:W67" si="4">+IF(U55=H56,0,1)</f>
        <v>1</v>
      </c>
    </row>
    <row r="56" spans="1:23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'Resolución 137-2019-OS_CD'!G54*Factores!$B$7</f>
        <v>2150.067</v>
      </c>
      <c r="H56" s="923">
        <f>'Resolución 137-2019-OS_CD'!H54*Factores!$B$7</f>
        <v>2327.4769000000001</v>
      </c>
      <c r="I56" s="704"/>
      <c r="J56" s="701"/>
      <c r="K56" s="701"/>
      <c r="L56" s="701"/>
      <c r="T56" s="700">
        <v>508</v>
      </c>
      <c r="U56" s="700">
        <v>625</v>
      </c>
      <c r="V56" s="700">
        <f t="shared" si="3"/>
        <v>1</v>
      </c>
      <c r="W56" s="700">
        <f t="shared" si="4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'Resolución 137-2019-OS_CD'!G55*Factores!$B$7</f>
        <v>613.29780000000005</v>
      </c>
      <c r="H57" s="923">
        <f>'Resolución 137-2019-OS_CD'!H55*Factores!$B$7</f>
        <v>791.88260000000002</v>
      </c>
      <c r="I57" s="704"/>
      <c r="J57" s="701"/>
      <c r="K57" s="701"/>
      <c r="L57" s="701"/>
      <c r="T57" s="700">
        <v>322</v>
      </c>
      <c r="U57" s="700">
        <v>438</v>
      </c>
      <c r="V57" s="700">
        <f t="shared" si="3"/>
        <v>1</v>
      </c>
      <c r="W57" s="700">
        <f t="shared" si="4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'Resolución 137-2019-OS_CD'!G56*Factores!$B$7</f>
        <v>421.78910000000002</v>
      </c>
      <c r="H58" s="923">
        <f>'Resolución 137-2019-OS_CD'!H56*Factores!$B$7</f>
        <v>552.20299999999997</v>
      </c>
      <c r="I58" s="704"/>
      <c r="J58" s="701"/>
      <c r="K58" s="701"/>
      <c r="L58" s="701"/>
      <c r="T58" s="700">
        <v>2188</v>
      </c>
      <c r="U58" s="700">
        <v>2305</v>
      </c>
      <c r="V58" s="700">
        <f t="shared" si="3"/>
        <v>1</v>
      </c>
      <c r="W58" s="700">
        <f t="shared" si="4"/>
        <v>1</v>
      </c>
    </row>
    <row r="59" spans="1:23">
      <c r="A59" s="706"/>
      <c r="B59" s="715"/>
      <c r="C59" s="716"/>
      <c r="D59" s="715"/>
      <c r="E59" s="717"/>
      <c r="F59" s="714" t="s">
        <v>272</v>
      </c>
      <c r="G59" s="923">
        <f>'Resolución 137-2019-OS_CD'!G57*Factores!$B$7</f>
        <v>2635.3007000000002</v>
      </c>
      <c r="H59" s="923">
        <f>'Resolución 137-2019-OS_CD'!H57*Factores!$B$7</f>
        <v>2765.7146000000002</v>
      </c>
      <c r="I59" s="704"/>
      <c r="J59" s="701"/>
      <c r="K59" s="701"/>
      <c r="L59" s="701"/>
      <c r="T59" s="700">
        <v>1601</v>
      </c>
      <c r="U59" s="700">
        <v>1717</v>
      </c>
      <c r="V59" s="700">
        <f t="shared" si="3"/>
        <v>1</v>
      </c>
      <c r="W59" s="700">
        <f t="shared" si="4"/>
        <v>1</v>
      </c>
    </row>
    <row r="60" spans="1:23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'Resolución 137-2019-OS_CD'!G58*Factores!$B$7</f>
        <v>2153.5916999999999</v>
      </c>
      <c r="H60" s="923">
        <f>'Resolución 137-2019-OS_CD'!H58*Factores!$B$7</f>
        <v>2332.1765</v>
      </c>
      <c r="I60" s="704"/>
      <c r="J60" s="701"/>
      <c r="K60" s="701"/>
      <c r="L60" s="701"/>
      <c r="T60" s="700">
        <v>536</v>
      </c>
      <c r="U60" s="700">
        <v>653</v>
      </c>
      <c r="V60" s="700">
        <f t="shared" si="3"/>
        <v>1</v>
      </c>
      <c r="W60" s="700">
        <f t="shared" si="4"/>
        <v>1</v>
      </c>
    </row>
    <row r="61" spans="1:23">
      <c r="A61" s="706"/>
      <c r="B61" s="715"/>
      <c r="C61" s="716"/>
      <c r="D61" s="715"/>
      <c r="E61" s="717"/>
      <c r="F61" s="714" t="s">
        <v>60</v>
      </c>
      <c r="G61" s="923">
        <f>'Resolución 137-2019-OS_CD'!G59*Factores!$B$7</f>
        <v>616.82249999999999</v>
      </c>
      <c r="H61" s="923">
        <f>'Resolución 137-2019-OS_CD'!H59*Factores!$B$7</f>
        <v>795.40730000000008</v>
      </c>
      <c r="I61" s="704"/>
      <c r="J61" s="701"/>
      <c r="K61" s="701"/>
      <c r="L61" s="701"/>
      <c r="T61" s="700">
        <v>350</v>
      </c>
      <c r="U61" s="700">
        <v>466</v>
      </c>
      <c r="V61" s="700">
        <f t="shared" si="3"/>
        <v>1</v>
      </c>
      <c r="W61" s="700">
        <f t="shared" si="4"/>
        <v>1</v>
      </c>
    </row>
    <row r="62" spans="1:23">
      <c r="A62" s="706"/>
      <c r="B62" s="715"/>
      <c r="C62" s="716"/>
      <c r="D62" s="715"/>
      <c r="E62" s="717"/>
      <c r="F62" s="714" t="s">
        <v>56</v>
      </c>
      <c r="G62" s="923">
        <f>'Resolución 137-2019-OS_CD'!G60*Factores!$B$7</f>
        <v>425.31380000000001</v>
      </c>
      <c r="H62" s="923">
        <f>'Resolución 137-2019-OS_CD'!H60*Factores!$B$7</f>
        <v>555.72770000000003</v>
      </c>
      <c r="I62" s="704"/>
      <c r="J62" s="701"/>
      <c r="K62" s="701"/>
      <c r="L62" s="701"/>
      <c r="T62" s="700">
        <v>2216</v>
      </c>
      <c r="U62" s="700">
        <v>2333</v>
      </c>
      <c r="V62" s="700">
        <f t="shared" si="3"/>
        <v>1</v>
      </c>
      <c r="W62" s="700">
        <f t="shared" si="4"/>
        <v>1</v>
      </c>
    </row>
    <row r="63" spans="1:23">
      <c r="A63" s="706"/>
      <c r="B63" s="715"/>
      <c r="C63" s="716"/>
      <c r="D63" s="715"/>
      <c r="E63" s="717"/>
      <c r="F63" s="714" t="s">
        <v>272</v>
      </c>
      <c r="G63" s="923">
        <f>'Resolución 137-2019-OS_CD'!G61*Factores!$B$7</f>
        <v>2638.8254000000002</v>
      </c>
      <c r="H63" s="923">
        <f>'Resolución 137-2019-OS_CD'!H61*Factores!$B$7</f>
        <v>2770.4142000000002</v>
      </c>
      <c r="I63" s="704"/>
      <c r="J63" s="701"/>
      <c r="K63" s="701"/>
      <c r="L63" s="701"/>
      <c r="T63" s="700">
        <v>2539</v>
      </c>
      <c r="U63" s="700">
        <v>2738</v>
      </c>
      <c r="V63" s="700">
        <f t="shared" si="3"/>
        <v>1</v>
      </c>
      <c r="W63" s="700">
        <f t="shared" si="4"/>
        <v>1</v>
      </c>
    </row>
    <row r="64" spans="1:23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'Resolución 137-2019-OS_CD'!G62*Factores!$B$8</f>
        <v>3332.0784000000003</v>
      </c>
      <c r="H64" s="923">
        <f>'Resolución 137-2019-OS_CD'!H62*Factores!$B$8</f>
        <v>3662.6128000000003</v>
      </c>
      <c r="I64" s="704"/>
      <c r="J64" s="701"/>
      <c r="K64" s="701"/>
      <c r="L64" s="701"/>
      <c r="T64" s="700">
        <v>3061</v>
      </c>
      <c r="U64" s="700">
        <v>2972</v>
      </c>
      <c r="V64" s="700">
        <f t="shared" si="3"/>
        <v>1</v>
      </c>
      <c r="W64" s="700">
        <f t="shared" si="4"/>
        <v>1</v>
      </c>
    </row>
    <row r="65" spans="1:2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'Resolución 137-2019-OS_CD'!G63*Factores!$B$8</f>
        <v>3570.2576000000004</v>
      </c>
      <c r="H65" s="923">
        <f>'Resolución 137-2019-OS_CD'!H63*Factores!$B$8</f>
        <v>4024.7424000000001</v>
      </c>
      <c r="I65" s="704"/>
      <c r="J65" s="701"/>
      <c r="K65" s="701"/>
      <c r="L65" s="701"/>
      <c r="U65" s="700">
        <v>3836</v>
      </c>
      <c r="V65" s="700">
        <f t="shared" si="3"/>
        <v>0</v>
      </c>
      <c r="W65" s="700">
        <f t="shared" si="4"/>
        <v>1</v>
      </c>
    </row>
    <row r="66" spans="1:2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'Resolución 137-2019-OS_CD'!H64*Factores!$B$8</f>
        <v>5190.1192000000001</v>
      </c>
      <c r="I66" s="704"/>
      <c r="J66" s="701"/>
      <c r="K66" s="701"/>
      <c r="L66" s="701"/>
      <c r="U66" s="700">
        <v>5294</v>
      </c>
      <c r="V66" s="700">
        <f t="shared" si="3"/>
        <v>0</v>
      </c>
      <c r="W66" s="700">
        <f t="shared" si="4"/>
        <v>1</v>
      </c>
    </row>
    <row r="67" spans="1:2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'Resolución 137-2019-OS_CD'!H65*Factores!$B$8</f>
        <v>7263.2503999999999</v>
      </c>
      <c r="I67" s="704"/>
      <c r="J67" s="701"/>
      <c r="K67" s="701"/>
      <c r="L67" s="701"/>
      <c r="U67" s="700">
        <v>5837</v>
      </c>
      <c r="V67" s="700">
        <f t="shared" si="3"/>
        <v>0</v>
      </c>
      <c r="W67" s="700">
        <f t="shared" si="4"/>
        <v>1</v>
      </c>
      <c r="X67" s="739">
        <f>+SUM(V55:W67)</f>
        <v>23</v>
      </c>
      <c r="Y67" s="700" t="b">
        <f>+IF(X67=0, "ok")</f>
        <v>0</v>
      </c>
    </row>
    <row r="68" spans="1:2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'Resolución 137-2019-OS_CD'!H66*Factores!$B$8</f>
        <v>7959.56</v>
      </c>
      <c r="I68" s="704"/>
      <c r="J68" s="701"/>
      <c r="K68" s="701"/>
      <c r="L68" s="701"/>
    </row>
    <row r="69" spans="1:2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2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2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2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25" ht="15.75">
      <c r="A73" s="706"/>
      <c r="B73" s="703" t="s">
        <v>286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 "ok")</f>
        <v>0</v>
      </c>
    </row>
    <row r="76" spans="1:2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2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'Resolución 137-2019-OS_CD'!G75*Factores!$B$7</f>
        <v>387.71700000000004</v>
      </c>
      <c r="H77" s="924">
        <f>'Resolución 137-2019-OS_CD'!H75*Factores!$B$7</f>
        <v>122.18960000000001</v>
      </c>
      <c r="I77" s="704"/>
      <c r="J77" s="701"/>
      <c r="K77" s="701"/>
      <c r="L77" s="701"/>
    </row>
    <row r="78" spans="1:2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'Resolución 137-2019-OS_CD'!G76*Factores!$B$7</f>
        <v>391.24170000000004</v>
      </c>
      <c r="H78" s="924">
        <f>'Resolución 137-2019-OS_CD'!H76*Factores!$B$7</f>
        <v>271.40190000000001</v>
      </c>
      <c r="I78" s="704"/>
      <c r="J78" s="701"/>
      <c r="K78" s="701"/>
      <c r="L78" s="701"/>
    </row>
    <row r="79" spans="1:25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25" ht="12.75" customHeight="1">
      <c r="A80" s="706"/>
      <c r="B80" s="704"/>
      <c r="C80" s="704"/>
      <c r="D80" s="704"/>
      <c r="E80" s="704"/>
      <c r="F80" s="704"/>
      <c r="G80" s="925"/>
      <c r="H80" s="925"/>
      <c r="I80" s="704"/>
      <c r="J80" s="701"/>
      <c r="K80" s="701"/>
      <c r="L80" s="701"/>
    </row>
    <row r="81" spans="1:2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25" ht="15.75">
      <c r="A82" s="706"/>
      <c r="B82" s="740" t="s">
        <v>287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2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1:2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1:2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t="shared" ref="V85:W90" si="5">+IF(T85=G86,0,1)</f>
        <v>1</v>
      </c>
      <c r="W85" s="700">
        <f t="shared" si="5"/>
        <v>1</v>
      </c>
    </row>
    <row r="86" spans="1:2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+'Resolución 137-2019-OS_CD'!G84*Factores!$B$7</f>
        <v>696.71570000000008</v>
      </c>
      <c r="H86" s="923">
        <f>+'Resolución 137-2019-OS_CD'!H84*Factores!$B$7</f>
        <v>830.65430000000003</v>
      </c>
      <c r="I86" s="701"/>
      <c r="J86" s="701"/>
      <c r="K86" s="701"/>
      <c r="L86" s="701"/>
      <c r="T86" s="700">
        <v>619</v>
      </c>
      <c r="V86" s="700">
        <f t="shared" si="5"/>
        <v>1</v>
      </c>
      <c r="W86" s="700">
        <f t="shared" si="5"/>
        <v>0</v>
      </c>
    </row>
    <row r="87" spans="1:25">
      <c r="B87" s="715"/>
      <c r="C87" s="748"/>
      <c r="D87" s="749"/>
      <c r="E87" s="717"/>
      <c r="F87" s="714" t="s">
        <v>288</v>
      </c>
      <c r="G87" s="923">
        <f>+'Resolución 137-2019-OS_CD'!G85*Factores!$B$7</f>
        <v>744.88660000000004</v>
      </c>
      <c r="H87" s="923"/>
      <c r="I87" s="701"/>
      <c r="J87" s="701"/>
      <c r="K87" s="701"/>
      <c r="L87" s="701"/>
      <c r="T87" s="700">
        <v>785</v>
      </c>
      <c r="U87" s="700">
        <v>694</v>
      </c>
      <c r="V87" s="700">
        <f t="shared" si="5"/>
        <v>1</v>
      </c>
      <c r="W87" s="700">
        <f t="shared" si="5"/>
        <v>1</v>
      </c>
    </row>
    <row r="88" spans="1:25">
      <c r="B88" s="715"/>
      <c r="C88" s="748"/>
      <c r="D88" s="749"/>
      <c r="E88" s="717"/>
      <c r="F88" s="714" t="s">
        <v>150</v>
      </c>
      <c r="G88" s="923">
        <f>+'Resolución 137-2019-OS_CD'!G86*Factores!$B$7</f>
        <v>969.29250000000002</v>
      </c>
      <c r="H88" s="923">
        <f>+'Resolución 137-2019-OS_CD'!H86*Factores!$B$7</f>
        <v>835.35390000000007</v>
      </c>
      <c r="I88" s="701"/>
      <c r="J88" s="701"/>
      <c r="K88" s="701"/>
      <c r="L88" s="701"/>
      <c r="T88" s="700">
        <v>840</v>
      </c>
      <c r="V88" s="700">
        <f t="shared" si="5"/>
        <v>1</v>
      </c>
      <c r="W88" s="700">
        <f t="shared" si="5"/>
        <v>0</v>
      </c>
    </row>
    <row r="89" spans="1:25">
      <c r="B89" s="715"/>
      <c r="C89" s="748"/>
      <c r="D89" s="749"/>
      <c r="E89" s="717"/>
      <c r="F89" s="714" t="s">
        <v>289</v>
      </c>
      <c r="G89" s="923">
        <f>+'Resolución 137-2019-OS_CD'!G87*Factores!$B$7</f>
        <v>1017.4634000000001</v>
      </c>
      <c r="H89" s="923"/>
      <c r="I89" s="701"/>
      <c r="J89" s="701"/>
      <c r="K89" s="701"/>
      <c r="L89" s="701"/>
      <c r="T89" s="700">
        <v>618</v>
      </c>
      <c r="U89" s="700">
        <v>674</v>
      </c>
      <c r="V89" s="700">
        <f t="shared" si="5"/>
        <v>1</v>
      </c>
      <c r="W89" s="700">
        <f t="shared" si="5"/>
        <v>1</v>
      </c>
    </row>
    <row r="90" spans="1:2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+'Resolución 137-2019-OS_CD'!G88*Factores!$B$7</f>
        <v>726.08820000000003</v>
      </c>
      <c r="H90" s="923">
        <f>+'Resolución 137-2019-OS_CD'!H88*Factores!$B$7</f>
        <v>836.52880000000005</v>
      </c>
      <c r="I90" s="701"/>
      <c r="J90" s="701"/>
      <c r="K90" s="701"/>
      <c r="L90" s="701"/>
      <c r="T90" s="700">
        <v>839</v>
      </c>
      <c r="U90" s="700">
        <v>717</v>
      </c>
      <c r="V90" s="700">
        <f t="shared" si="5"/>
        <v>1</v>
      </c>
      <c r="W90" s="700">
        <f t="shared" si="5"/>
        <v>1</v>
      </c>
      <c r="X90" s="700">
        <f>+SUM(V85:W90)</f>
        <v>10</v>
      </c>
      <c r="Y90" s="700" t="b">
        <f>+IF(X90=0, "ok")</f>
        <v>0</v>
      </c>
    </row>
    <row r="91" spans="1:25">
      <c r="B91" s="719"/>
      <c r="C91" s="750"/>
      <c r="D91" s="751"/>
      <c r="E91" s="734"/>
      <c r="F91" s="714" t="s">
        <v>150</v>
      </c>
      <c r="G91" s="923">
        <f>+'Resolución 137-2019-OS_CD'!G89*Factores!$B$7</f>
        <v>999.83990000000006</v>
      </c>
      <c r="H91" s="923">
        <f>+'Resolución 137-2019-OS_CD'!H89*Factores!$B$7</f>
        <v>851.80250000000001</v>
      </c>
      <c r="I91" s="701"/>
      <c r="J91" s="701"/>
      <c r="K91" s="701"/>
      <c r="L91" s="701"/>
    </row>
    <row r="92" spans="1:25">
      <c r="B92" s="741" t="s">
        <v>276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1:2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1:2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1:2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1:25">
      <c r="B96" s="742"/>
      <c r="C96" s="742"/>
      <c r="D96" s="742"/>
      <c r="E96" s="742"/>
      <c r="F96" s="742"/>
      <c r="G96" s="742"/>
      <c r="H96" s="742"/>
      <c r="I96" s="701"/>
      <c r="J96" s="701"/>
      <c r="K96" s="701"/>
      <c r="L96" s="701"/>
    </row>
    <row r="97" spans="2:31" ht="15.75">
      <c r="B97" s="740" t="s">
        <v>316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31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31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31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31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'Resolución 137-2019-OS_CD'!G100*Factores!$B$15</f>
        <v>5.2615999999999996</v>
      </c>
      <c r="H101" s="701"/>
      <c r="I101" s="701"/>
      <c r="J101" s="701"/>
      <c r="K101" s="701"/>
      <c r="L101" s="701"/>
    </row>
    <row r="102" spans="2:31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'Resolución 137-2019-OS_CD'!G101*Factores!$B$15</f>
        <v>6.577</v>
      </c>
      <c r="H102" s="701"/>
      <c r="I102" s="701"/>
      <c r="J102" s="701"/>
      <c r="K102" s="701"/>
      <c r="L102" s="701"/>
    </row>
    <row r="103" spans="2:31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31">
      <c r="B104" s="716"/>
      <c r="C104" s="716"/>
      <c r="D104" s="716"/>
      <c r="E104" s="822"/>
      <c r="F104" s="823"/>
      <c r="G104" s="934"/>
      <c r="H104" s="701"/>
      <c r="I104" s="701"/>
      <c r="J104" s="701"/>
      <c r="K104" s="701"/>
      <c r="L104" s="701"/>
    </row>
    <row r="105" spans="2:31" ht="15.75">
      <c r="B105" s="740" t="s">
        <v>290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31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31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31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'Resolución 137-2019-OS_CD'!G109*Factores!$B$9</f>
        <v>11330.602499999999</v>
      </c>
      <c r="H109" s="923">
        <f>'Resolución 137-2019-OS_CD'!H109*Factores!$B$9</f>
        <v>19364.823199999999</v>
      </c>
      <c r="I109" s="923">
        <f>'Resolución 137-2019-OS_CD'!I109*Factores!$B$9</f>
        <v>13900.0083</v>
      </c>
      <c r="J109" s="923">
        <f>'Resolución 137-2019-OS_CD'!J109*Factores!$B$9</f>
        <v>25297.6289</v>
      </c>
      <c r="K109" s="923">
        <f>'Resolución 137-2019-OS_CD'!K109*Factores!$B$9</f>
        <v>15631.119899999998</v>
      </c>
      <c r="L109" s="923">
        <f>'Resolución 137-2019-OS_CD'!L109*Factores!$B$9</f>
        <v>25333.977699999999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t="shared" ref="AA109:AE113" si="6">+IF(T109=G109,0,1)</f>
        <v>1</v>
      </c>
      <c r="AB109" s="700">
        <f t="shared" si="6"/>
        <v>1</v>
      </c>
      <c r="AC109" s="700">
        <f t="shared" si="6"/>
        <v>1</v>
      </c>
      <c r="AD109" s="700">
        <f t="shared" si="6"/>
        <v>1</v>
      </c>
      <c r="AE109" s="700">
        <f t="shared" si="6"/>
        <v>1</v>
      </c>
    </row>
    <row r="110" spans="2:31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'Resolución 137-2019-OS_CD'!G110*Factores!$B$9</f>
        <v>15152.905999999999</v>
      </c>
      <c r="H110" s="923">
        <f>'Resolución 137-2019-OS_CD'!H110*Factores!$B$9</f>
        <v>17421.298299999999</v>
      </c>
      <c r="I110" s="923">
        <f>'Resolución 137-2019-OS_CD'!I110*Factores!$B$9</f>
        <v>13982.928999999998</v>
      </c>
      <c r="J110" s="923">
        <f>'Resolución 137-2019-OS_CD'!J110*Factores!$B$9</f>
        <v>22713.456399999999</v>
      </c>
      <c r="K110" s="923">
        <f>'Resolución 137-2019-OS_CD'!K110*Factores!$B$9</f>
        <v>15631.119899999998</v>
      </c>
      <c r="L110" s="923">
        <f>'Resolución 137-2019-OS_CD'!L110*Factores!$B$9</f>
        <v>25333.977699999999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6"/>
        <v>1</v>
      </c>
      <c r="AB110" s="700">
        <f t="shared" si="6"/>
        <v>1</v>
      </c>
      <c r="AC110" s="700">
        <f t="shared" si="6"/>
        <v>1</v>
      </c>
      <c r="AD110" s="700">
        <f t="shared" si="6"/>
        <v>1</v>
      </c>
      <c r="AE110" s="700">
        <f t="shared" si="6"/>
        <v>1</v>
      </c>
    </row>
    <row r="111" spans="2:31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'Resolución 137-2019-OS_CD'!G111*Factores!$B$9</f>
        <v>13608.081999999999</v>
      </c>
      <c r="H111" s="923">
        <f>'Resolución 137-2019-OS_CD'!H111*Factores!$B$9</f>
        <v>16655.701699999998</v>
      </c>
      <c r="I111" s="923">
        <f>'Resolución 137-2019-OS_CD'!I111*Factores!$B$9</f>
        <v>14372.542699999998</v>
      </c>
      <c r="J111" s="923">
        <f>'Resolución 137-2019-OS_CD'!J111*Factores!$B$9</f>
        <v>21695.69</v>
      </c>
      <c r="K111" s="923">
        <f>'Resolución 137-2019-OS_CD'!K111*Factores!$B$9</f>
        <v>16395.580599999998</v>
      </c>
      <c r="L111" s="923">
        <f>'Resolución 137-2019-OS_CD'!L111*Factores!$B$9</f>
        <v>28353.199899999996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6"/>
        <v>1</v>
      </c>
      <c r="AB111" s="700">
        <f t="shared" si="6"/>
        <v>1</v>
      </c>
      <c r="AC111" s="700">
        <f t="shared" si="6"/>
        <v>1</v>
      </c>
      <c r="AD111" s="700">
        <f t="shared" si="6"/>
        <v>1</v>
      </c>
      <c r="AE111" s="700">
        <f t="shared" si="6"/>
        <v>1</v>
      </c>
    </row>
    <row r="112" spans="2:31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'Resolución 137-2019-OS_CD'!G112*Factores!$B$9</f>
        <v>14053.354799999999</v>
      </c>
      <c r="H112" s="923">
        <f>'Resolución 137-2019-OS_CD'!H112*Factores!$B$9</f>
        <v>15820.815199999999</v>
      </c>
      <c r="I112" s="923">
        <f>'Resolución 137-2019-OS_CD'!I112*Factores!$B$9</f>
        <v>14372.542699999998</v>
      </c>
      <c r="J112" s="923">
        <f>'Resolución 137-2019-OS_CD'!J112*Factores!$B$9</f>
        <v>21695.69</v>
      </c>
      <c r="K112" s="923">
        <f>'Resolución 137-2019-OS_CD'!K112*Factores!$B$9</f>
        <v>16757.932699999998</v>
      </c>
      <c r="L112" s="923">
        <f>'Resolución 137-2019-OS_CD'!L112*Factores!$B$9</f>
        <v>27660.300899999998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6"/>
        <v>1</v>
      </c>
      <c r="AB112" s="700">
        <f t="shared" si="6"/>
        <v>1</v>
      </c>
      <c r="AC112" s="700">
        <f t="shared" si="6"/>
        <v>1</v>
      </c>
      <c r="AD112" s="700">
        <f t="shared" si="6"/>
        <v>1</v>
      </c>
      <c r="AE112" s="700">
        <f t="shared" si="6"/>
        <v>1</v>
      </c>
    </row>
    <row r="113" spans="2:33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'Resolución 137-2019-OS_CD'!G113*Factores!$B$9</f>
        <v>17161.177199999998</v>
      </c>
      <c r="H113" s="923">
        <f>'Resolución 137-2019-OS_CD'!H113*Factores!$B$9</f>
        <v>16545.519399999997</v>
      </c>
      <c r="I113" s="923">
        <f>'Resolución 137-2019-OS_CD'!I113*Factores!$B$9</f>
        <v>15672.012299999999</v>
      </c>
      <c r="J113" s="923">
        <f>'Resolución 137-2019-OS_CD'!J113*Factores!$B$9</f>
        <v>21357.191799999997</v>
      </c>
      <c r="K113" s="923">
        <f>'Resolución 137-2019-OS_CD'!K113*Factores!$B$9</f>
        <v>18381.1338</v>
      </c>
      <c r="L113" s="923">
        <f>'Resolución 137-2019-OS_CD'!L113*Factores!$B$9</f>
        <v>25736.086299999999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6"/>
        <v>1</v>
      </c>
      <c r="AB113" s="700">
        <f t="shared" si="6"/>
        <v>1</v>
      </c>
      <c r="AC113" s="700">
        <f t="shared" si="6"/>
        <v>1</v>
      </c>
      <c r="AD113" s="700">
        <f t="shared" si="6"/>
        <v>1</v>
      </c>
      <c r="AE113" s="700">
        <f t="shared" si="6"/>
        <v>1</v>
      </c>
      <c r="AF113" s="729">
        <f>+SUM(AA109:AE113)</f>
        <v>25</v>
      </c>
      <c r="AG113" s="700" t="b">
        <f>+IF(AF113=0,"ok")</f>
        <v>0</v>
      </c>
    </row>
    <row r="114" spans="2:33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3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3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3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3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3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3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3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3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3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3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3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3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3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3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 ht="15.75">
      <c r="B131" s="740" t="s">
        <v>292</v>
      </c>
      <c r="C131" s="742"/>
      <c r="D131" s="763"/>
      <c r="E131" s="742"/>
      <c r="F131" s="742"/>
      <c r="G131" s="742"/>
      <c r="H131" s="742"/>
      <c r="I131" s="701"/>
      <c r="J131" s="701"/>
      <c r="K131" s="701"/>
      <c r="L131" s="701"/>
    </row>
    <row r="132" spans="2:32">
      <c r="B132" s="742"/>
      <c r="C132" s="742"/>
      <c r="D132" s="763"/>
      <c r="E132" s="742"/>
      <c r="F132" s="742"/>
      <c r="G132" s="742"/>
      <c r="H132" s="742"/>
      <c r="I132" s="701"/>
      <c r="J132" s="701"/>
      <c r="K132" s="701"/>
      <c r="L132" s="701"/>
    </row>
    <row r="133" spans="2:32" ht="25.5">
      <c r="B133" s="764" t="s">
        <v>100</v>
      </c>
      <c r="C133" s="764" t="s">
        <v>47</v>
      </c>
      <c r="D133" s="764" t="s">
        <v>181</v>
      </c>
      <c r="E133" s="764" t="s">
        <v>50</v>
      </c>
      <c r="F133" s="764" t="s">
        <v>98</v>
      </c>
      <c r="G133" s="764" t="s">
        <v>99</v>
      </c>
      <c r="H133" s="764" t="s">
        <v>245</v>
      </c>
      <c r="I133" s="701"/>
      <c r="J133" s="701"/>
      <c r="K133" s="701"/>
      <c r="L133" s="701"/>
    </row>
    <row r="134" spans="2:32">
      <c r="B134" s="765" t="s">
        <v>101</v>
      </c>
      <c r="C134" s="766" t="s">
        <v>1</v>
      </c>
      <c r="D134" s="767" t="s">
        <v>72</v>
      </c>
      <c r="E134" s="768" t="s">
        <v>102</v>
      </c>
      <c r="F134" s="927">
        <f>'Resolución 137-2019-OS_CD'!F119*Factores!$B$10</f>
        <v>1278.5724</v>
      </c>
      <c r="G134" s="927">
        <f>'Resolución 137-2019-OS_CD'!G119*Factores!$B$10</f>
        <v>1107.5932</v>
      </c>
      <c r="H134" s="927">
        <f>'Resolución 137-2019-OS_CD'!H119*Factores!$B$10</f>
        <v>1059.8196</v>
      </c>
      <c r="I134" s="701"/>
      <c r="J134" s="965">
        <f>+ROUND(F134,0)</f>
        <v>1279</v>
      </c>
      <c r="K134" s="965">
        <f t="shared" ref="K134:L134" si="7">+ROUND(G134,0)</f>
        <v>1108</v>
      </c>
      <c r="L134" s="965">
        <f t="shared" si="7"/>
        <v>1060</v>
      </c>
      <c r="T134" s="700">
        <v>917</v>
      </c>
      <c r="U134" s="700">
        <v>799</v>
      </c>
      <c r="V134" s="700">
        <v>765</v>
      </c>
      <c r="X134" s="700">
        <f t="shared" ref="X134:X163" si="8">+IF(T134=F134,0,1)</f>
        <v>1</v>
      </c>
      <c r="Y134" s="700">
        <f t="shared" ref="Y134:Y163" si="9">+IF(U134=G134,0,1)</f>
        <v>1</v>
      </c>
      <c r="Z134" s="700">
        <f t="shared" ref="Z134:Z163" si="10">+IF(V134=H134,0,1)</f>
        <v>1</v>
      </c>
    </row>
    <row r="135" spans="2:32">
      <c r="B135" s="769"/>
      <c r="C135" s="770"/>
      <c r="D135" s="771"/>
      <c r="E135" s="768" t="s">
        <v>103</v>
      </c>
      <c r="F135" s="927">
        <f>'Resolución 137-2019-OS_CD'!F120*Factores!$B$10</f>
        <v>196.12320000000003</v>
      </c>
      <c r="G135" s="927">
        <f>'Resolución 137-2019-OS_CD'!G120*Factores!$B$10</f>
        <v>196.12320000000003</v>
      </c>
      <c r="H135" s="927">
        <f>'Resolución 137-2019-OS_CD'!H120*Factores!$B$10</f>
        <v>196.12320000000003</v>
      </c>
      <c r="I135" s="701"/>
      <c r="J135" s="965">
        <f t="shared" ref="J135:J163" si="11">+ROUND(F135,0)</f>
        <v>196</v>
      </c>
      <c r="K135" s="965">
        <f t="shared" ref="K135:K163" si="12">+ROUND(G135,0)</f>
        <v>196</v>
      </c>
      <c r="L135" s="965">
        <f t="shared" ref="L135:L163" si="13">+ROUND(H135,0)</f>
        <v>196</v>
      </c>
      <c r="T135" s="700">
        <v>184</v>
      </c>
      <c r="U135" s="700">
        <v>184</v>
      </c>
      <c r="V135" s="700">
        <v>184</v>
      </c>
      <c r="X135" s="700">
        <f t="shared" si="8"/>
        <v>1</v>
      </c>
      <c r="Y135" s="700">
        <f t="shared" si="9"/>
        <v>1</v>
      </c>
      <c r="Z135" s="700">
        <f t="shared" si="10"/>
        <v>1</v>
      </c>
    </row>
    <row r="136" spans="2:32">
      <c r="B136" s="769"/>
      <c r="C136" s="770"/>
      <c r="D136" s="772" t="s">
        <v>176</v>
      </c>
      <c r="E136" s="768" t="s">
        <v>102</v>
      </c>
      <c r="F136" s="927">
        <f>'Resolución 137-2019-OS_CD'!F121*Factores!$B$10</f>
        <v>1278.5724</v>
      </c>
      <c r="G136" s="927">
        <f>'Resolución 137-2019-OS_CD'!G121*Factores!$B$10</f>
        <v>1107.5932</v>
      </c>
      <c r="H136" s="927">
        <f>'Resolución 137-2019-OS_CD'!H121*Factores!$B$10</f>
        <v>1059.8196</v>
      </c>
      <c r="I136" s="701"/>
      <c r="J136" s="965">
        <f t="shared" si="11"/>
        <v>1279</v>
      </c>
      <c r="K136" s="965">
        <f t="shared" si="12"/>
        <v>1108</v>
      </c>
      <c r="L136" s="965">
        <f t="shared" si="13"/>
        <v>1060</v>
      </c>
      <c r="T136" s="700">
        <v>917</v>
      </c>
      <c r="U136" s="700">
        <v>799</v>
      </c>
      <c r="V136" s="700">
        <v>765</v>
      </c>
      <c r="X136" s="700">
        <f t="shared" si="8"/>
        <v>1</v>
      </c>
      <c r="Y136" s="700">
        <f t="shared" si="9"/>
        <v>1</v>
      </c>
      <c r="Z136" s="700">
        <f t="shared" si="10"/>
        <v>1</v>
      </c>
    </row>
    <row r="137" spans="2:32">
      <c r="B137" s="769"/>
      <c r="C137" s="770"/>
      <c r="D137" s="771"/>
      <c r="E137" s="768" t="s">
        <v>103</v>
      </c>
      <c r="F137" s="927">
        <f>'Resolución 137-2019-OS_CD'!F122*Factores!$B$10</f>
        <v>196.12320000000003</v>
      </c>
      <c r="G137" s="927">
        <f>'Resolución 137-2019-OS_CD'!G122*Factores!$B$10</f>
        <v>196.12320000000003</v>
      </c>
      <c r="H137" s="927">
        <f>'Resolución 137-2019-OS_CD'!H122*Factores!$B$10</f>
        <v>196.12320000000003</v>
      </c>
      <c r="I137" s="701"/>
      <c r="J137" s="965">
        <f t="shared" si="11"/>
        <v>196</v>
      </c>
      <c r="K137" s="965">
        <f t="shared" si="12"/>
        <v>196</v>
      </c>
      <c r="L137" s="965">
        <f t="shared" si="13"/>
        <v>196</v>
      </c>
      <c r="T137" s="700">
        <v>184</v>
      </c>
      <c r="U137" s="700">
        <v>184</v>
      </c>
      <c r="V137" s="700">
        <v>184</v>
      </c>
      <c r="X137" s="700">
        <f t="shared" si="8"/>
        <v>1</v>
      </c>
      <c r="Y137" s="700">
        <f t="shared" si="9"/>
        <v>1</v>
      </c>
      <c r="Z137" s="700">
        <f t="shared" si="10"/>
        <v>1</v>
      </c>
    </row>
    <row r="138" spans="2:32">
      <c r="B138" s="769"/>
      <c r="C138" s="773" t="s">
        <v>2</v>
      </c>
      <c r="D138" s="767" t="s">
        <v>72</v>
      </c>
      <c r="E138" s="768" t="s">
        <v>104</v>
      </c>
      <c r="F138" s="927">
        <f>'Resolución 137-2019-OS_CD'!F123*Factores!$B$10</f>
        <v>7242.7292000000007</v>
      </c>
      <c r="G138" s="927">
        <f>'Resolución 137-2019-OS_CD'!G123*Factores!$B$10</f>
        <v>7242.7292000000007</v>
      </c>
      <c r="H138" s="927">
        <f>'Resolución 137-2019-OS_CD'!H123*Factores!$B$10</f>
        <v>7242.7292000000007</v>
      </c>
      <c r="I138" s="701"/>
      <c r="J138" s="965">
        <f t="shared" si="11"/>
        <v>7243</v>
      </c>
      <c r="K138" s="965">
        <f t="shared" si="12"/>
        <v>7243</v>
      </c>
      <c r="L138" s="965">
        <f t="shared" si="13"/>
        <v>7243</v>
      </c>
      <c r="T138" s="700">
        <v>4792</v>
      </c>
      <c r="U138" s="700">
        <v>4792</v>
      </c>
      <c r="V138" s="700">
        <v>4792</v>
      </c>
      <c r="X138" s="700">
        <f t="shared" si="8"/>
        <v>1</v>
      </c>
      <c r="Y138" s="700">
        <f t="shared" si="9"/>
        <v>1</v>
      </c>
      <c r="Z138" s="700">
        <f t="shared" si="10"/>
        <v>1</v>
      </c>
    </row>
    <row r="139" spans="2:32">
      <c r="B139" s="769"/>
      <c r="C139" s="774"/>
      <c r="D139" s="775" t="s">
        <v>176</v>
      </c>
      <c r="E139" s="768" t="s">
        <v>104</v>
      </c>
      <c r="F139" s="927">
        <f>'Resolución 137-2019-OS_CD'!F124*Factores!$B$10</f>
        <v>7242.7292000000007</v>
      </c>
      <c r="G139" s="927">
        <f>'Resolución 137-2019-OS_CD'!G124*Factores!$B$10</f>
        <v>7242.7292000000007</v>
      </c>
      <c r="H139" s="927">
        <f>'Resolución 137-2019-OS_CD'!H124*Factores!$B$10</f>
        <v>7242.7292000000007</v>
      </c>
      <c r="I139" s="701"/>
      <c r="J139" s="965">
        <f t="shared" si="11"/>
        <v>7243</v>
      </c>
      <c r="K139" s="965">
        <f t="shared" si="12"/>
        <v>7243</v>
      </c>
      <c r="L139" s="965">
        <f t="shared" si="13"/>
        <v>7243</v>
      </c>
      <c r="T139" s="700">
        <v>4792</v>
      </c>
      <c r="U139" s="700">
        <v>4792</v>
      </c>
      <c r="V139" s="700">
        <v>4792</v>
      </c>
      <c r="X139" s="700">
        <f t="shared" si="8"/>
        <v>1</v>
      </c>
      <c r="Y139" s="700">
        <f t="shared" si="9"/>
        <v>1</v>
      </c>
      <c r="Z139" s="700">
        <f t="shared" si="10"/>
        <v>1</v>
      </c>
    </row>
    <row r="140" spans="2:32">
      <c r="B140" s="776" t="s">
        <v>105</v>
      </c>
      <c r="C140" s="773" t="s">
        <v>1</v>
      </c>
      <c r="D140" s="767"/>
      <c r="E140" s="768" t="s">
        <v>106</v>
      </c>
      <c r="F140" s="927">
        <f>'Resolución 137-2019-OS_CD'!F125*Factores!$B$10</f>
        <v>7578.4016000000001</v>
      </c>
      <c r="G140" s="927">
        <f>'Resolución 137-2019-OS_CD'!G125*Factores!$B$10</f>
        <v>7237.7004000000006</v>
      </c>
      <c r="H140" s="927">
        <f>'Resolución 137-2019-OS_CD'!H125*Factores!$B$10</f>
        <v>7348.3340000000007</v>
      </c>
      <c r="I140" s="701"/>
      <c r="J140" s="965">
        <f t="shared" si="11"/>
        <v>7578</v>
      </c>
      <c r="K140" s="965">
        <f t="shared" si="12"/>
        <v>7238</v>
      </c>
      <c r="L140" s="965">
        <f t="shared" si="13"/>
        <v>7348</v>
      </c>
      <c r="T140" s="700">
        <v>5527</v>
      </c>
      <c r="U140" s="700">
        <v>5290</v>
      </c>
      <c r="V140" s="700">
        <v>5359</v>
      </c>
      <c r="X140" s="700">
        <f t="shared" si="8"/>
        <v>1</v>
      </c>
      <c r="Y140" s="700">
        <f t="shared" si="9"/>
        <v>1</v>
      </c>
      <c r="Z140" s="700">
        <f t="shared" si="10"/>
        <v>1</v>
      </c>
    </row>
    <row r="141" spans="2:32">
      <c r="B141" s="769"/>
      <c r="C141" s="770"/>
      <c r="D141" s="772" t="s">
        <v>72</v>
      </c>
      <c r="E141" s="768" t="s">
        <v>107</v>
      </c>
      <c r="F141" s="927">
        <f>'Resolución 137-2019-OS_CD'!F126*Factores!$B$10</f>
        <v>6162.7944000000007</v>
      </c>
      <c r="G141" s="927">
        <f>'Resolución 137-2019-OS_CD'!G126*Factores!$B$10</f>
        <v>6175.3664000000008</v>
      </c>
      <c r="H141" s="927">
        <f>'Resolución 137-2019-OS_CD'!H126*Factores!$B$10</f>
        <v>6506.01</v>
      </c>
      <c r="I141" s="701"/>
      <c r="J141" s="965">
        <f t="shared" si="11"/>
        <v>6163</v>
      </c>
      <c r="K141" s="965">
        <f t="shared" si="12"/>
        <v>6175</v>
      </c>
      <c r="L141" s="965">
        <f t="shared" si="13"/>
        <v>6506</v>
      </c>
      <c r="T141" s="700">
        <v>4466</v>
      </c>
      <c r="U141" s="700">
        <v>4475</v>
      </c>
      <c r="V141" s="700">
        <v>4709</v>
      </c>
      <c r="X141" s="700">
        <f t="shared" si="8"/>
        <v>1</v>
      </c>
      <c r="Y141" s="700">
        <f t="shared" si="9"/>
        <v>1</v>
      </c>
      <c r="Z141" s="700">
        <f t="shared" si="10"/>
        <v>1</v>
      </c>
    </row>
    <row r="142" spans="2:32">
      <c r="B142" s="769"/>
      <c r="C142" s="770"/>
      <c r="D142" s="771"/>
      <c r="E142" s="768" t="s">
        <v>108</v>
      </c>
      <c r="F142" s="927">
        <f>'Resolución 137-2019-OS_CD'!F127*Factores!$B$10</f>
        <v>6307.3724000000002</v>
      </c>
      <c r="G142" s="927">
        <f>'Resolución 137-2019-OS_CD'!G127*Factores!$B$10</f>
        <v>6148.9652000000006</v>
      </c>
      <c r="H142" s="927">
        <f>'Resolución 137-2019-OS_CD'!H127*Factores!$B$10</f>
        <v>6187.9384000000009</v>
      </c>
      <c r="I142" s="701"/>
      <c r="J142" s="965">
        <f t="shared" si="11"/>
        <v>6307</v>
      </c>
      <c r="K142" s="965">
        <f t="shared" si="12"/>
        <v>6149</v>
      </c>
      <c r="L142" s="965">
        <f t="shared" si="13"/>
        <v>6188</v>
      </c>
      <c r="T142" s="700">
        <v>4708</v>
      </c>
      <c r="U142" s="700">
        <v>4598</v>
      </c>
      <c r="V142" s="700">
        <v>4616</v>
      </c>
      <c r="X142" s="700">
        <f t="shared" si="8"/>
        <v>1</v>
      </c>
      <c r="Y142" s="700">
        <f t="shared" si="9"/>
        <v>1</v>
      </c>
      <c r="Z142" s="700">
        <f t="shared" si="10"/>
        <v>1</v>
      </c>
    </row>
    <row r="143" spans="2:32">
      <c r="B143" s="769"/>
      <c r="C143" s="770"/>
      <c r="D143" s="767"/>
      <c r="E143" s="768" t="s">
        <v>106</v>
      </c>
      <c r="F143" s="927">
        <f>'Resolución 137-2019-OS_CD'!F128*Factores!$B$10</f>
        <v>7994.5348000000004</v>
      </c>
      <c r="G143" s="927">
        <f>'Resolución 137-2019-OS_CD'!G128*Factores!$B$10</f>
        <v>7237.7004000000006</v>
      </c>
      <c r="H143" s="927">
        <f>'Resolución 137-2019-OS_CD'!H128*Factores!$B$10</f>
        <v>7348.3340000000007</v>
      </c>
      <c r="I143" s="701"/>
      <c r="J143" s="965">
        <f t="shared" si="11"/>
        <v>7995</v>
      </c>
      <c r="K143" s="965">
        <f t="shared" si="12"/>
        <v>7238</v>
      </c>
      <c r="L143" s="965">
        <f t="shared" si="13"/>
        <v>7348</v>
      </c>
      <c r="T143" s="700">
        <v>5814</v>
      </c>
      <c r="U143" s="700">
        <v>5290</v>
      </c>
      <c r="V143" s="700">
        <v>5359</v>
      </c>
      <c r="X143" s="700">
        <f t="shared" si="8"/>
        <v>1</v>
      </c>
      <c r="Y143" s="700">
        <f t="shared" si="9"/>
        <v>1</v>
      </c>
      <c r="Z143" s="700">
        <f t="shared" si="10"/>
        <v>1</v>
      </c>
    </row>
    <row r="144" spans="2:32">
      <c r="B144" s="769"/>
      <c r="C144" s="770"/>
      <c r="D144" s="772" t="s">
        <v>176</v>
      </c>
      <c r="E144" s="768" t="s">
        <v>107</v>
      </c>
      <c r="F144" s="927">
        <f>'Resolución 137-2019-OS_CD'!F129*Factores!$B$10</f>
        <v>7106.9516000000003</v>
      </c>
      <c r="G144" s="927">
        <f>'Resolución 137-2019-OS_CD'!G129*Factores!$B$10</f>
        <v>6229.4260000000004</v>
      </c>
      <c r="H144" s="927">
        <f>'Resolución 137-2019-OS_CD'!H129*Factores!$B$10</f>
        <v>6506.01</v>
      </c>
      <c r="I144" s="701"/>
      <c r="J144" s="965">
        <f t="shared" si="11"/>
        <v>7107</v>
      </c>
      <c r="K144" s="965">
        <f t="shared" si="12"/>
        <v>6229</v>
      </c>
      <c r="L144" s="965">
        <f t="shared" si="13"/>
        <v>6506</v>
      </c>
      <c r="T144" s="700">
        <v>5070</v>
      </c>
      <c r="U144" s="700">
        <v>4517</v>
      </c>
      <c r="V144" s="700">
        <v>4709</v>
      </c>
      <c r="X144" s="700">
        <f t="shared" si="8"/>
        <v>1</v>
      </c>
      <c r="Y144" s="700">
        <f t="shared" si="9"/>
        <v>1</v>
      </c>
      <c r="Z144" s="700">
        <f t="shared" si="10"/>
        <v>1</v>
      </c>
    </row>
    <row r="145" spans="2:26">
      <c r="B145" s="769"/>
      <c r="C145" s="770"/>
      <c r="D145" s="771"/>
      <c r="E145" s="768" t="s">
        <v>108</v>
      </c>
      <c r="F145" s="927">
        <f>'Resolución 137-2019-OS_CD'!F130*Factores!$B$10</f>
        <v>6957.3448000000008</v>
      </c>
      <c r="G145" s="927">
        <f>'Resolución 137-2019-OS_CD'!G130*Factores!$B$10</f>
        <v>6203.0248000000001</v>
      </c>
      <c r="H145" s="927">
        <f>'Resolución 137-2019-OS_CD'!H130*Factores!$B$10</f>
        <v>6187.9384000000009</v>
      </c>
      <c r="I145" s="701"/>
      <c r="J145" s="965">
        <f t="shared" si="11"/>
        <v>6957</v>
      </c>
      <c r="K145" s="965">
        <f t="shared" si="12"/>
        <v>6203</v>
      </c>
      <c r="L145" s="965">
        <f t="shared" si="13"/>
        <v>6188</v>
      </c>
      <c r="T145" s="700">
        <v>5138</v>
      </c>
      <c r="U145" s="700">
        <v>4640</v>
      </c>
      <c r="V145" s="700">
        <v>4616</v>
      </c>
      <c r="X145" s="700">
        <f t="shared" si="8"/>
        <v>1</v>
      </c>
      <c r="Y145" s="700">
        <f t="shared" si="9"/>
        <v>1</v>
      </c>
      <c r="Z145" s="700">
        <f t="shared" si="10"/>
        <v>1</v>
      </c>
    </row>
    <row r="146" spans="2:26">
      <c r="B146" s="777"/>
      <c r="C146" s="778" t="s">
        <v>109</v>
      </c>
      <c r="D146" s="775" t="s">
        <v>72</v>
      </c>
      <c r="E146" s="768" t="s">
        <v>108</v>
      </c>
      <c r="F146" s="927">
        <f>'Resolución 137-2019-OS_CD'!F131*Factores!$B$10</f>
        <v>7315.6468000000004</v>
      </c>
      <c r="G146" s="927">
        <f>'Resolución 137-2019-OS_CD'!G131*Factores!$B$10</f>
        <v>6974.9456000000009</v>
      </c>
      <c r="H146" s="927">
        <f>'Resolución 137-2019-OS_CD'!H131*Factores!$B$10</f>
        <v>7756.9240000000009</v>
      </c>
      <c r="I146" s="701"/>
      <c r="J146" s="965">
        <f t="shared" si="11"/>
        <v>7316</v>
      </c>
      <c r="K146" s="965">
        <f t="shared" si="12"/>
        <v>6975</v>
      </c>
      <c r="L146" s="965">
        <f t="shared" si="13"/>
        <v>7757</v>
      </c>
      <c r="T146" s="700">
        <v>5648</v>
      </c>
      <c r="U146" s="700">
        <v>5412</v>
      </c>
      <c r="V146" s="700">
        <v>6075</v>
      </c>
      <c r="X146" s="700">
        <f t="shared" si="8"/>
        <v>1</v>
      </c>
      <c r="Y146" s="700">
        <f t="shared" si="9"/>
        <v>1</v>
      </c>
      <c r="Z146" s="700">
        <f t="shared" si="10"/>
        <v>1</v>
      </c>
    </row>
    <row r="147" spans="2:26">
      <c r="B147" s="777"/>
      <c r="C147" s="779"/>
      <c r="D147" s="771" t="s">
        <v>176</v>
      </c>
      <c r="E147" s="768" t="s">
        <v>108</v>
      </c>
      <c r="F147" s="927">
        <f>'Resolución 137-2019-OS_CD'!F132*Factores!$B$10</f>
        <v>7905.2736000000004</v>
      </c>
      <c r="G147" s="927">
        <f>'Resolución 137-2019-OS_CD'!G132*Factores!$B$10</f>
        <v>6974.9456000000009</v>
      </c>
      <c r="H147" s="927">
        <f>'Resolución 137-2019-OS_CD'!H132*Factores!$B$10</f>
        <v>7756.9240000000009</v>
      </c>
      <c r="I147" s="701"/>
      <c r="J147" s="965">
        <f t="shared" si="11"/>
        <v>7905</v>
      </c>
      <c r="K147" s="965">
        <f t="shared" si="12"/>
        <v>6975</v>
      </c>
      <c r="L147" s="965">
        <f t="shared" si="13"/>
        <v>7757</v>
      </c>
      <c r="T147" s="700">
        <v>6084</v>
      </c>
      <c r="U147" s="700">
        <v>5412</v>
      </c>
      <c r="V147" s="700">
        <v>6075</v>
      </c>
      <c r="X147" s="700">
        <f t="shared" si="8"/>
        <v>1</v>
      </c>
      <c r="Y147" s="700">
        <f t="shared" si="9"/>
        <v>1</v>
      </c>
      <c r="Z147" s="700">
        <f t="shared" si="10"/>
        <v>1</v>
      </c>
    </row>
    <row r="148" spans="2:26">
      <c r="B148" s="780" t="s">
        <v>110</v>
      </c>
      <c r="C148" s="781" t="s">
        <v>2</v>
      </c>
      <c r="D148" s="775" t="s">
        <v>72</v>
      </c>
      <c r="E148" s="768" t="s">
        <v>111</v>
      </c>
      <c r="F148" s="927">
        <f>'Resolución 137-2019-OS_CD'!F133*Factores!$B$10</f>
        <v>7094.3796000000002</v>
      </c>
      <c r="G148" s="927">
        <f>'Resolución 137-2019-OS_CD'!G133*Factores!$B$10</f>
        <v>6831.6248000000005</v>
      </c>
      <c r="H148" s="927">
        <f>'Resolución 137-2019-OS_CD'!H133*Factores!$B$10</f>
        <v>7066.7212000000009</v>
      </c>
      <c r="I148" s="701"/>
      <c r="J148" s="965">
        <f t="shared" si="11"/>
        <v>7094</v>
      </c>
      <c r="K148" s="965">
        <f t="shared" si="12"/>
        <v>6832</v>
      </c>
      <c r="L148" s="965">
        <f t="shared" si="13"/>
        <v>7067</v>
      </c>
      <c r="T148" s="700">
        <v>4626</v>
      </c>
      <c r="U148" s="700">
        <v>4536</v>
      </c>
      <c r="V148" s="700">
        <v>4692</v>
      </c>
      <c r="X148" s="700">
        <f t="shared" si="8"/>
        <v>1</v>
      </c>
      <c r="Y148" s="700">
        <f t="shared" si="9"/>
        <v>1</v>
      </c>
      <c r="Z148" s="700">
        <f t="shared" si="10"/>
        <v>1</v>
      </c>
    </row>
    <row r="149" spans="2:26">
      <c r="B149" s="782"/>
      <c r="C149" s="781"/>
      <c r="D149" s="771" t="s">
        <v>176</v>
      </c>
      <c r="E149" s="768" t="s">
        <v>111</v>
      </c>
      <c r="F149" s="927">
        <f>'Resolución 137-2019-OS_CD'!F134*Factores!$B$10</f>
        <v>7094.3796000000002</v>
      </c>
      <c r="G149" s="927">
        <f>'Resolución 137-2019-OS_CD'!G134*Factores!$B$10</f>
        <v>6831.6248000000005</v>
      </c>
      <c r="H149" s="927">
        <f>'Resolución 137-2019-OS_CD'!H134*Factores!$B$10</f>
        <v>7066.7212000000009</v>
      </c>
      <c r="I149" s="701"/>
      <c r="J149" s="965">
        <f t="shared" si="11"/>
        <v>7094</v>
      </c>
      <c r="K149" s="965">
        <f t="shared" si="12"/>
        <v>6832</v>
      </c>
      <c r="L149" s="965">
        <f t="shared" si="13"/>
        <v>7067</v>
      </c>
      <c r="T149" s="700">
        <v>4626</v>
      </c>
      <c r="U149" s="700">
        <v>4536</v>
      </c>
      <c r="V149" s="700">
        <v>4692</v>
      </c>
      <c r="X149" s="700">
        <f t="shared" si="8"/>
        <v>1</v>
      </c>
      <c r="Y149" s="700">
        <f t="shared" si="9"/>
        <v>1</v>
      </c>
      <c r="Z149" s="700">
        <f t="shared" si="10"/>
        <v>1</v>
      </c>
    </row>
    <row r="150" spans="2:26">
      <c r="B150" s="769" t="s">
        <v>112</v>
      </c>
      <c r="C150" s="773" t="s">
        <v>1</v>
      </c>
      <c r="D150" s="775" t="s">
        <v>39</v>
      </c>
      <c r="E150" s="768" t="s">
        <v>182</v>
      </c>
      <c r="F150" s="927">
        <f>'Resolución 137-2019-OS_CD'!F135*Factores!$B$10</f>
        <v>1703.5060000000001</v>
      </c>
      <c r="G150" s="927">
        <f>'Resolución 137-2019-OS_CD'!G135*Factores!$B$10</f>
        <v>1595.3868000000002</v>
      </c>
      <c r="H150" s="927">
        <f>'Resolución 137-2019-OS_CD'!H135*Factores!$B$10</f>
        <v>1794.0244000000002</v>
      </c>
      <c r="I150" s="701"/>
      <c r="J150" s="965">
        <f t="shared" si="11"/>
        <v>1704</v>
      </c>
      <c r="K150" s="965">
        <f t="shared" si="12"/>
        <v>1595</v>
      </c>
      <c r="L150" s="965">
        <f t="shared" si="13"/>
        <v>1794</v>
      </c>
      <c r="T150" s="700">
        <v>1201</v>
      </c>
      <c r="U150" s="700">
        <v>1201</v>
      </c>
      <c r="V150" s="700">
        <v>1448</v>
      </c>
      <c r="X150" s="700">
        <f t="shared" si="8"/>
        <v>1</v>
      </c>
      <c r="Y150" s="700">
        <f t="shared" si="9"/>
        <v>1</v>
      </c>
      <c r="Z150" s="700">
        <f t="shared" si="10"/>
        <v>1</v>
      </c>
    </row>
    <row r="151" spans="2:26">
      <c r="B151" s="769" t="s">
        <v>113</v>
      </c>
      <c r="C151" s="770"/>
      <c r="D151" s="771" t="s">
        <v>42</v>
      </c>
      <c r="E151" s="768" t="s">
        <v>182</v>
      </c>
      <c r="F151" s="927">
        <f>'Resolución 137-2019-OS_CD'!F136*Factores!$B$10</f>
        <v>1708.5348000000001</v>
      </c>
      <c r="G151" s="927">
        <f>'Resolución 137-2019-OS_CD'!G136*Factores!$B$10</f>
        <v>1590.3580000000002</v>
      </c>
      <c r="H151" s="927">
        <f>'Resolución 137-2019-OS_CD'!H136*Factores!$B$10</f>
        <v>1795.2816</v>
      </c>
      <c r="I151" s="701"/>
      <c r="J151" s="965">
        <f t="shared" si="11"/>
        <v>1709</v>
      </c>
      <c r="K151" s="965">
        <f t="shared" si="12"/>
        <v>1590</v>
      </c>
      <c r="L151" s="965">
        <f t="shared" si="13"/>
        <v>1795</v>
      </c>
      <c r="T151" s="700">
        <v>1208</v>
      </c>
      <c r="U151" s="700">
        <v>1211</v>
      </c>
      <c r="V151" s="700">
        <v>1447</v>
      </c>
      <c r="X151" s="700">
        <f t="shared" si="8"/>
        <v>1</v>
      </c>
      <c r="Y151" s="700">
        <f t="shared" si="9"/>
        <v>1</v>
      </c>
      <c r="Z151" s="700">
        <f t="shared" si="10"/>
        <v>1</v>
      </c>
    </row>
    <row r="152" spans="2:26">
      <c r="B152" s="769"/>
      <c r="C152" s="770"/>
      <c r="D152" s="771" t="s">
        <v>44</v>
      </c>
      <c r="E152" s="768" t="s">
        <v>182</v>
      </c>
      <c r="F152" s="927">
        <f>'Resolución 137-2019-OS_CD'!F137*Factores!$B$10</f>
        <v>1729.9072000000001</v>
      </c>
      <c r="G152" s="927">
        <f>'Resolución 137-2019-OS_CD'!G137*Factores!$B$10</f>
        <v>1609.2160000000001</v>
      </c>
      <c r="H152" s="927">
        <f>'Resolución 137-2019-OS_CD'!H137*Factores!$B$10</f>
        <v>1795.2816</v>
      </c>
      <c r="I152" s="701"/>
      <c r="J152" s="965">
        <f t="shared" si="11"/>
        <v>1730</v>
      </c>
      <c r="K152" s="965">
        <f t="shared" si="12"/>
        <v>1609</v>
      </c>
      <c r="L152" s="965">
        <f t="shared" si="13"/>
        <v>1795</v>
      </c>
      <c r="T152" s="700">
        <v>1213</v>
      </c>
      <c r="U152" s="700">
        <v>1230</v>
      </c>
      <c r="V152" s="700">
        <v>1447</v>
      </c>
      <c r="X152" s="700">
        <f t="shared" si="8"/>
        <v>1</v>
      </c>
      <c r="Y152" s="700">
        <f t="shared" si="9"/>
        <v>1</v>
      </c>
      <c r="Z152" s="700">
        <f t="shared" si="10"/>
        <v>1</v>
      </c>
    </row>
    <row r="153" spans="2:26">
      <c r="B153" s="769"/>
      <c r="C153" s="770"/>
      <c r="D153" s="771" t="s">
        <v>46</v>
      </c>
      <c r="E153" s="768" t="s">
        <v>182</v>
      </c>
      <c r="F153" s="927">
        <f>'Resolución 137-2019-OS_CD'!F138*Factores!$B$10</f>
        <v>1767.6232000000002</v>
      </c>
      <c r="G153" s="927">
        <f>'Resolución 137-2019-OS_CD'!G138*Factores!$B$10</f>
        <v>1625.5596</v>
      </c>
      <c r="H153" s="927">
        <f>'Resolución 137-2019-OS_CD'!H138*Factores!$B$10</f>
        <v>1799.0532000000001</v>
      </c>
      <c r="I153" s="701"/>
      <c r="J153" s="965">
        <f t="shared" si="11"/>
        <v>1768</v>
      </c>
      <c r="K153" s="965">
        <f t="shared" si="12"/>
        <v>1626</v>
      </c>
      <c r="L153" s="965">
        <f t="shared" si="13"/>
        <v>1799</v>
      </c>
      <c r="T153" s="700">
        <v>1242</v>
      </c>
      <c r="U153" s="700">
        <v>1259</v>
      </c>
      <c r="V153" s="700">
        <v>1457</v>
      </c>
      <c r="X153" s="700">
        <f t="shared" si="8"/>
        <v>1</v>
      </c>
      <c r="Y153" s="700">
        <f t="shared" si="9"/>
        <v>1</v>
      </c>
      <c r="Z153" s="700">
        <f t="shared" si="10"/>
        <v>1</v>
      </c>
    </row>
    <row r="154" spans="2:26">
      <c r="B154" s="769"/>
      <c r="C154" s="770"/>
      <c r="D154" s="771" t="s">
        <v>176</v>
      </c>
      <c r="E154" s="768" t="s">
        <v>182</v>
      </c>
      <c r="F154" s="927">
        <f>'Resolución 137-2019-OS_CD'!F139*Factores!$B$10</f>
        <v>7382.2784000000001</v>
      </c>
      <c r="G154" s="927">
        <f>'Resolución 137-2019-OS_CD'!G139*Factores!$B$10</f>
        <v>6577.6704000000009</v>
      </c>
      <c r="H154" s="927">
        <f>'Resolución 137-2019-OS_CD'!H139*Factores!$B$10</f>
        <v>7064.2068000000008</v>
      </c>
      <c r="I154" s="701"/>
      <c r="J154" s="965">
        <f t="shared" si="11"/>
        <v>7382</v>
      </c>
      <c r="K154" s="965">
        <f t="shared" si="12"/>
        <v>6578</v>
      </c>
      <c r="L154" s="965">
        <f t="shared" si="13"/>
        <v>7064</v>
      </c>
      <c r="T154" s="700">
        <v>4877</v>
      </c>
      <c r="U154" s="700">
        <v>4385</v>
      </c>
      <c r="V154" s="700">
        <v>4682</v>
      </c>
      <c r="X154" s="700">
        <f t="shared" si="8"/>
        <v>1</v>
      </c>
      <c r="Y154" s="700">
        <f t="shared" si="9"/>
        <v>1</v>
      </c>
      <c r="Z154" s="700">
        <f t="shared" si="10"/>
        <v>1</v>
      </c>
    </row>
    <row r="155" spans="2:26">
      <c r="B155" s="777"/>
      <c r="C155" s="778" t="s">
        <v>2</v>
      </c>
      <c r="D155" s="775" t="s">
        <v>72</v>
      </c>
      <c r="E155" s="768" t="s">
        <v>183</v>
      </c>
      <c r="F155" s="927">
        <f>'Resolución 137-2019-OS_CD'!F140*Factores!$B$10</f>
        <v>19411.168000000001</v>
      </c>
      <c r="G155" s="927">
        <f>'Resolución 137-2019-OS_CD'!G140*Factores!$B$10</f>
        <v>20327.666800000003</v>
      </c>
      <c r="H155" s="927">
        <f>'Resolución 137-2019-OS_CD'!H140*Factores!$B$10</f>
        <v>26064.270400000001</v>
      </c>
      <c r="I155" s="701"/>
      <c r="J155" s="965">
        <f t="shared" si="11"/>
        <v>19411</v>
      </c>
      <c r="K155" s="965">
        <f t="shared" si="12"/>
        <v>20328</v>
      </c>
      <c r="L155" s="965">
        <f t="shared" si="13"/>
        <v>26064</v>
      </c>
      <c r="T155" s="700">
        <v>13706</v>
      </c>
      <c r="U155" s="700">
        <v>14291</v>
      </c>
      <c r="V155" s="700">
        <v>18430</v>
      </c>
      <c r="X155" s="700">
        <f t="shared" si="8"/>
        <v>1</v>
      </c>
      <c r="Y155" s="700">
        <f t="shared" si="9"/>
        <v>1</v>
      </c>
      <c r="Z155" s="700">
        <f t="shared" si="10"/>
        <v>1</v>
      </c>
    </row>
    <row r="156" spans="2:26">
      <c r="B156" s="777"/>
      <c r="C156" s="779"/>
      <c r="D156" s="775" t="s">
        <v>176</v>
      </c>
      <c r="E156" s="768" t="s">
        <v>183</v>
      </c>
      <c r="F156" s="927">
        <f>'Resolución 137-2019-OS_CD'!F141*Factores!$B$10</f>
        <v>31142.101200000001</v>
      </c>
      <c r="G156" s="927">
        <f>'Resolución 137-2019-OS_CD'!G141*Factores!$B$10</f>
        <v>32162.947600000003</v>
      </c>
      <c r="H156" s="927">
        <f>'Resolución 137-2019-OS_CD'!H141*Factores!$B$10</f>
        <v>25927.235600000004</v>
      </c>
      <c r="I156" s="701"/>
      <c r="J156" s="965">
        <f t="shared" si="11"/>
        <v>31142</v>
      </c>
      <c r="K156" s="965">
        <f t="shared" si="12"/>
        <v>32163</v>
      </c>
      <c r="L156" s="965">
        <f t="shared" si="13"/>
        <v>25927</v>
      </c>
      <c r="T156" s="700">
        <v>21411</v>
      </c>
      <c r="U156" s="700">
        <v>22080</v>
      </c>
      <c r="V156" s="700">
        <v>18323</v>
      </c>
      <c r="X156" s="700">
        <f t="shared" si="8"/>
        <v>1</v>
      </c>
      <c r="Y156" s="700">
        <f t="shared" si="9"/>
        <v>1</v>
      </c>
      <c r="Z156" s="700">
        <f t="shared" si="10"/>
        <v>1</v>
      </c>
    </row>
    <row r="157" spans="2:26">
      <c r="B157" s="783" t="s">
        <v>114</v>
      </c>
      <c r="C157" s="784" t="s">
        <v>1</v>
      </c>
      <c r="D157" s="785"/>
      <c r="E157" s="768" t="s">
        <v>115</v>
      </c>
      <c r="F157" s="927">
        <f>'Resolución 137-2019-OS_CD'!F142*Factores!$B$10</f>
        <v>1028.3896</v>
      </c>
      <c r="G157" s="927">
        <f>'Resolución 137-2019-OS_CD'!G142*Factores!$B$10</f>
        <v>1095.0212000000001</v>
      </c>
      <c r="H157" s="927">
        <f>'Resolución 137-2019-OS_CD'!H142*Factores!$B$10</f>
        <v>1382.92</v>
      </c>
      <c r="I157" s="701"/>
      <c r="J157" s="965">
        <f t="shared" si="11"/>
        <v>1028</v>
      </c>
      <c r="K157" s="965">
        <f t="shared" si="12"/>
        <v>1095</v>
      </c>
      <c r="L157" s="965">
        <f t="shared" si="13"/>
        <v>1383</v>
      </c>
      <c r="T157" s="700">
        <v>919</v>
      </c>
      <c r="U157" s="700">
        <v>997</v>
      </c>
      <c r="V157" s="700">
        <v>1121</v>
      </c>
      <c r="X157" s="700">
        <f t="shared" si="8"/>
        <v>1</v>
      </c>
      <c r="Y157" s="700">
        <f t="shared" si="9"/>
        <v>1</v>
      </c>
      <c r="Z157" s="700">
        <f t="shared" si="10"/>
        <v>1</v>
      </c>
    </row>
    <row r="158" spans="2:26">
      <c r="B158" s="786"/>
      <c r="C158" s="784" t="s">
        <v>2</v>
      </c>
      <c r="D158" s="785"/>
      <c r="E158" s="768" t="s">
        <v>116</v>
      </c>
      <c r="F158" s="927">
        <f>'Resolución 137-2019-OS_CD'!F143*Factores!$B$10</f>
        <v>1635.6172000000001</v>
      </c>
      <c r="G158" s="927">
        <f>'Resolución 137-2019-OS_CD'!G143*Factores!$B$10</f>
        <v>1980.0900000000001</v>
      </c>
      <c r="H158" s="927">
        <f>'Resolución 137-2019-OS_CD'!H143*Factores!$B$10</f>
        <v>2235.3016000000002</v>
      </c>
      <c r="I158" s="701"/>
      <c r="J158" s="965">
        <f t="shared" si="11"/>
        <v>1636</v>
      </c>
      <c r="K158" s="965">
        <f t="shared" si="12"/>
        <v>1980</v>
      </c>
      <c r="L158" s="965">
        <f t="shared" si="13"/>
        <v>2235</v>
      </c>
      <c r="T158" s="700">
        <v>1615</v>
      </c>
      <c r="U158" s="700">
        <v>1974</v>
      </c>
      <c r="V158" s="700">
        <v>2241</v>
      </c>
      <c r="X158" s="700">
        <f t="shared" si="8"/>
        <v>1</v>
      </c>
      <c r="Y158" s="700">
        <f t="shared" si="9"/>
        <v>1</v>
      </c>
      <c r="Z158" s="700">
        <f t="shared" si="10"/>
        <v>1</v>
      </c>
    </row>
    <row r="159" spans="2:26">
      <c r="B159" s="783" t="s">
        <v>117</v>
      </c>
      <c r="C159" s="784" t="s">
        <v>118</v>
      </c>
      <c r="D159" s="785"/>
      <c r="E159" s="768" t="s">
        <v>119</v>
      </c>
      <c r="F159" s="927">
        <f>'Resolución 137-2019-OS_CD'!F144*Factores!$B$10</f>
        <v>66.631600000000006</v>
      </c>
      <c r="G159" s="927">
        <f>'Resolución 137-2019-OS_CD'!G144*Factores!$B$10</f>
        <v>66.631600000000006</v>
      </c>
      <c r="H159" s="927">
        <f>'Resolución 137-2019-OS_CD'!H144*Factores!$B$10</f>
        <v>66.631600000000006</v>
      </c>
      <c r="I159" s="966"/>
      <c r="J159" s="965">
        <f t="shared" si="11"/>
        <v>67</v>
      </c>
      <c r="K159" s="965">
        <f t="shared" si="12"/>
        <v>67</v>
      </c>
      <c r="L159" s="965">
        <f t="shared" si="13"/>
        <v>67</v>
      </c>
      <c r="T159" s="700">
        <v>37</v>
      </c>
      <c r="U159" s="700">
        <v>37</v>
      </c>
      <c r="V159" s="700">
        <v>37</v>
      </c>
      <c r="X159" s="700">
        <f t="shared" si="8"/>
        <v>1</v>
      </c>
      <c r="Y159" s="700">
        <f t="shared" si="9"/>
        <v>1</v>
      </c>
      <c r="Z159" s="700">
        <f t="shared" si="10"/>
        <v>1</v>
      </c>
    </row>
    <row r="160" spans="2:26" ht="15">
      <c r="B160" s="783" t="s">
        <v>405</v>
      </c>
      <c r="C160" s="784" t="s">
        <v>118</v>
      </c>
      <c r="D160" s="785"/>
      <c r="E160" s="768" t="s">
        <v>119</v>
      </c>
      <c r="F160" s="927">
        <f>'Resolución 137-2019-OS_CD'!F145*Factores!$B$10</f>
        <v>162.17880000000002</v>
      </c>
      <c r="G160" s="927">
        <f>'Resolución 137-2019-OS_CD'!G145*Factores!$B$10</f>
        <v>162.17880000000002</v>
      </c>
      <c r="H160" s="927">
        <f>'Resolución 137-2019-OS_CD'!H145*Factores!$B$10</f>
        <v>162.17880000000002</v>
      </c>
      <c r="I160" s="966"/>
      <c r="J160" s="965">
        <f t="shared" si="11"/>
        <v>162</v>
      </c>
      <c r="K160" s="965">
        <f t="shared" si="12"/>
        <v>162</v>
      </c>
      <c r="L160" s="965">
        <f t="shared" si="13"/>
        <v>162</v>
      </c>
      <c r="T160" s="700">
        <v>104</v>
      </c>
      <c r="U160" s="700">
        <v>104</v>
      </c>
      <c r="V160" s="700">
        <v>104</v>
      </c>
      <c r="X160" s="700">
        <f t="shared" si="8"/>
        <v>1</v>
      </c>
      <c r="Y160" s="700">
        <f t="shared" si="9"/>
        <v>1</v>
      </c>
      <c r="Z160" s="700">
        <f t="shared" si="10"/>
        <v>1</v>
      </c>
    </row>
    <row r="161" spans="2:28">
      <c r="B161" s="787" t="s">
        <v>95</v>
      </c>
      <c r="C161" s="784" t="s">
        <v>1</v>
      </c>
      <c r="D161" s="785"/>
      <c r="E161" s="768" t="s">
        <v>120</v>
      </c>
      <c r="F161" s="927">
        <f>'Resolución 137-2019-OS_CD'!F146*Factores!$B$10</f>
        <v>346.98720000000003</v>
      </c>
      <c r="G161" s="927">
        <f>'Resolución 137-2019-OS_CD'!G146*Factores!$B$10</f>
        <v>346.98720000000003</v>
      </c>
      <c r="H161" s="927">
        <f>'Resolución 137-2019-OS_CD'!H146*Factores!$B$10</f>
        <v>346.98720000000003</v>
      </c>
      <c r="I161" s="966"/>
      <c r="J161" s="965">
        <f t="shared" si="11"/>
        <v>347</v>
      </c>
      <c r="K161" s="965">
        <f t="shared" si="12"/>
        <v>347</v>
      </c>
      <c r="L161" s="965">
        <f t="shared" si="13"/>
        <v>347</v>
      </c>
      <c r="T161" s="700">
        <v>247</v>
      </c>
      <c r="U161" s="700">
        <v>247</v>
      </c>
      <c r="V161" s="700">
        <v>247</v>
      </c>
      <c r="X161" s="700">
        <f t="shared" si="8"/>
        <v>1</v>
      </c>
      <c r="Y161" s="700">
        <f t="shared" si="9"/>
        <v>1</v>
      </c>
      <c r="Z161" s="700">
        <f t="shared" si="10"/>
        <v>1</v>
      </c>
    </row>
    <row r="162" spans="2:28">
      <c r="B162" s="783" t="s">
        <v>121</v>
      </c>
      <c r="C162" s="788" t="s">
        <v>1</v>
      </c>
      <c r="D162" s="789"/>
      <c r="E162" s="790" t="s">
        <v>122</v>
      </c>
      <c r="F162" s="927">
        <f>'Resolución 137-2019-OS_CD'!F147*Factores!$B$10</f>
        <v>590.88400000000001</v>
      </c>
      <c r="G162" s="927">
        <f>'Resolución 137-2019-OS_CD'!G147*Factores!$B$10</f>
        <v>590.88400000000001</v>
      </c>
      <c r="H162" s="927">
        <f>'Resolución 137-2019-OS_CD'!H147*Factores!$B$10</f>
        <v>590.88400000000001</v>
      </c>
      <c r="I162" s="966"/>
      <c r="J162" s="965">
        <f t="shared" si="11"/>
        <v>591</v>
      </c>
      <c r="K162" s="965">
        <f t="shared" si="12"/>
        <v>591</v>
      </c>
      <c r="L162" s="965">
        <f t="shared" si="13"/>
        <v>591</v>
      </c>
      <c r="T162" s="700">
        <v>388</v>
      </c>
      <c r="U162" s="700">
        <v>388</v>
      </c>
      <c r="V162" s="700">
        <v>388</v>
      </c>
      <c r="X162" s="700">
        <f t="shared" si="8"/>
        <v>1</v>
      </c>
      <c r="Y162" s="700">
        <f t="shared" si="9"/>
        <v>1</v>
      </c>
      <c r="Z162" s="700">
        <f t="shared" si="10"/>
        <v>1</v>
      </c>
    </row>
    <row r="163" spans="2:28">
      <c r="B163" s="791"/>
      <c r="C163" s="792"/>
      <c r="D163" s="793"/>
      <c r="E163" s="790" t="s">
        <v>123</v>
      </c>
      <c r="F163" s="927">
        <f>'Resolución 137-2019-OS_CD'!F148*Factores!$B$10</f>
        <v>192.35160000000002</v>
      </c>
      <c r="G163" s="927">
        <f>'Resolución 137-2019-OS_CD'!G148*Factores!$B$10</f>
        <v>192.35160000000002</v>
      </c>
      <c r="H163" s="927">
        <f>'Resolución 137-2019-OS_CD'!H148*Factores!$B$10</f>
        <v>192.35160000000002</v>
      </c>
      <c r="I163" s="966"/>
      <c r="J163" s="965">
        <f t="shared" si="11"/>
        <v>192</v>
      </c>
      <c r="K163" s="965">
        <f t="shared" si="12"/>
        <v>192</v>
      </c>
      <c r="L163" s="965">
        <f t="shared" si="13"/>
        <v>192</v>
      </c>
      <c r="T163" s="700">
        <v>128</v>
      </c>
      <c r="U163" s="700">
        <v>128</v>
      </c>
      <c r="V163" s="700">
        <v>128</v>
      </c>
      <c r="X163" s="700">
        <f t="shared" si="8"/>
        <v>1</v>
      </c>
      <c r="Y163" s="700">
        <f t="shared" si="9"/>
        <v>1</v>
      </c>
      <c r="Z163" s="700">
        <f t="shared" si="10"/>
        <v>1</v>
      </c>
      <c r="AA163" s="700">
        <f>+SUM(X134:Z163)</f>
        <v>90</v>
      </c>
      <c r="AB163" s="700" t="b">
        <f>+IF(AA163=0,"ok")</f>
        <v>0</v>
      </c>
    </row>
    <row r="164" spans="2:28"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</row>
    <row r="165" spans="2:28"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</row>
    <row r="166" spans="2:28" ht="15.75">
      <c r="B166" s="740" t="s">
        <v>293</v>
      </c>
      <c r="C166" s="794"/>
      <c r="D166" s="794"/>
      <c r="E166" s="701"/>
      <c r="F166" s="701"/>
      <c r="G166" s="701"/>
      <c r="H166" s="701"/>
      <c r="I166" s="701"/>
      <c r="J166" s="701"/>
      <c r="K166" s="701"/>
      <c r="L166" s="701"/>
    </row>
    <row r="167" spans="2:28">
      <c r="B167" s="794"/>
      <c r="C167" s="794"/>
      <c r="D167" s="794"/>
      <c r="E167" s="701"/>
      <c r="F167" s="701"/>
      <c r="G167" s="701"/>
      <c r="H167" s="701"/>
      <c r="I167" s="701"/>
      <c r="J167" s="701"/>
      <c r="K167" s="701"/>
      <c r="L167" s="701"/>
    </row>
    <row r="168" spans="2:28">
      <c r="B168" s="795" t="s">
        <v>50</v>
      </c>
      <c r="C168" s="795" t="s">
        <v>92</v>
      </c>
      <c r="D168" s="764" t="s">
        <v>93</v>
      </c>
      <c r="E168" s="701"/>
      <c r="F168" s="701"/>
      <c r="G168" s="701"/>
      <c r="H168" s="701"/>
      <c r="I168" s="701"/>
      <c r="J168" s="701"/>
      <c r="K168" s="701"/>
      <c r="L168" s="701"/>
    </row>
    <row r="169" spans="2:28" ht="15">
      <c r="B169" s="796" t="s">
        <v>94</v>
      </c>
      <c r="C169" s="762" t="s">
        <v>406</v>
      </c>
      <c r="D169" s="924">
        <f>'Resolución 137-2019-OS_CD'!D154*Factores!$B$11</f>
        <v>141.54240000000001</v>
      </c>
      <c r="E169" s="701"/>
      <c r="F169" s="701"/>
      <c r="G169" s="701"/>
      <c r="H169" s="701"/>
      <c r="I169" s="701"/>
      <c r="J169" s="701"/>
      <c r="K169" s="701"/>
      <c r="L169" s="701"/>
      <c r="T169" s="700">
        <v>104</v>
      </c>
      <c r="V169" s="700">
        <f>+IF(T169=D169,0,1)</f>
        <v>1</v>
      </c>
    </row>
    <row r="170" spans="2:28">
      <c r="B170" s="797" t="s">
        <v>294</v>
      </c>
      <c r="C170" s="798" t="s">
        <v>92</v>
      </c>
      <c r="D170" s="924">
        <f>'Resolución 137-2019-OS_CD'!D155*Factores!$B$11</f>
        <v>197.4144</v>
      </c>
      <c r="E170" s="701"/>
      <c r="F170" s="701"/>
      <c r="G170" s="701"/>
      <c r="H170" s="701"/>
      <c r="I170" s="701"/>
      <c r="J170" s="701"/>
      <c r="K170" s="701"/>
      <c r="L170" s="701"/>
      <c r="T170" s="700">
        <v>168</v>
      </c>
      <c r="V170" s="700">
        <f>+IF(T170=D170,0,1)</f>
        <v>1</v>
      </c>
    </row>
    <row r="171" spans="2:28">
      <c r="B171" s="797" t="s">
        <v>295</v>
      </c>
      <c r="C171" s="798" t="s">
        <v>92</v>
      </c>
      <c r="D171" s="924">
        <f>'Resolución 137-2019-OS_CD'!D156*Factores!$B$11</f>
        <v>218.52160000000001</v>
      </c>
      <c r="E171" s="701"/>
      <c r="F171" s="701"/>
      <c r="G171" s="701"/>
      <c r="H171" s="701"/>
      <c r="I171" s="701"/>
      <c r="J171" s="701"/>
      <c r="K171" s="701"/>
      <c r="L171" s="701"/>
      <c r="T171" s="700">
        <v>205</v>
      </c>
      <c r="V171" s="700">
        <f>+IF(T171=D171,0,1)</f>
        <v>1</v>
      </c>
    </row>
    <row r="172" spans="2:28">
      <c r="B172" s="797" t="s">
        <v>96</v>
      </c>
      <c r="C172" s="798" t="s">
        <v>92</v>
      </c>
      <c r="D172" s="924">
        <f>'Resolución 137-2019-OS_CD'!D157*Factores!$B$11</f>
        <v>99.328000000000003</v>
      </c>
      <c r="E172" s="701"/>
      <c r="F172" s="701"/>
      <c r="G172" s="701"/>
      <c r="H172" s="701"/>
      <c r="I172" s="701"/>
      <c r="J172" s="701"/>
      <c r="K172" s="701"/>
      <c r="L172" s="701"/>
      <c r="T172" s="700">
        <v>145</v>
      </c>
      <c r="V172" s="700">
        <f>+IF(T172=D172,0,1)</f>
        <v>1</v>
      </c>
    </row>
    <row r="173" spans="2:28">
      <c r="B173" s="797" t="s">
        <v>97</v>
      </c>
      <c r="C173" s="798" t="s">
        <v>92</v>
      </c>
      <c r="D173" s="924">
        <f>'Resolución 137-2019-OS_CD'!D158*Factores!$B$11</f>
        <v>156.44159999999999</v>
      </c>
      <c r="E173" s="701"/>
      <c r="F173" s="701"/>
      <c r="G173" s="701"/>
      <c r="H173" s="701"/>
      <c r="I173" s="701"/>
      <c r="J173" s="701"/>
      <c r="K173" s="701"/>
      <c r="L173" s="701"/>
      <c r="T173" s="700">
        <v>206</v>
      </c>
      <c r="V173" s="700">
        <f>+IF(T173=D173,0,1)</f>
        <v>1</v>
      </c>
      <c r="W173" s="737">
        <f>+SUM(V169:V173)</f>
        <v>5</v>
      </c>
      <c r="X173" s="700" t="b">
        <f>+IF(W173=0,"ok")</f>
        <v>0</v>
      </c>
    </row>
    <row r="174" spans="2:28"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</row>
  </sheetData>
  <pageMargins left="0.74803149606299213" right="0.74803149606299213" top="0.98425196850393704" bottom="0.98425196850393704" header="0.39370078740157483" footer="0.39370078740157483"/>
  <pageSetup paperSize="9" scale="42" fitToHeight="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16</vt:i4>
      </vt:variant>
    </vt:vector>
  </HeadingPairs>
  <TitlesOfParts>
    <vt:vector size="30" baseType="lpstr">
      <vt:lpstr>Parámetros</vt:lpstr>
      <vt:lpstr>CRER</vt:lpstr>
      <vt:lpstr>Anexo1-1.1 Res. 137-2019</vt:lpstr>
      <vt:lpstr>Fórmulas</vt:lpstr>
      <vt:lpstr>Resolución 137-2019-OS_CD</vt:lpstr>
      <vt:lpstr>Resolución 138-2019-OS_CD</vt:lpstr>
      <vt:lpstr>Factores</vt:lpstr>
      <vt:lpstr>(1) ImportesCorteReconexión</vt:lpstr>
      <vt:lpstr>(2) Presupuesto de la Conexión</vt:lpstr>
      <vt:lpstr>(2) PresupuestodelaConex_Amazon</vt:lpstr>
      <vt:lpstr>(3) Reposición</vt:lpstr>
      <vt:lpstr>(3) Reposición_Amazonia</vt:lpstr>
      <vt:lpstr>(4)MantenimientoyCambiodeconex</vt:lpstr>
      <vt:lpstr>(4)MantenimientoyCambiodeco_Ama</vt:lpstr>
      <vt:lpstr>'(1) ImportesCorteReconexión'!Área_de_impresión</vt:lpstr>
      <vt:lpstr>'(2) Presupuesto de la Conexión'!Área_de_impresión</vt:lpstr>
      <vt:lpstr>'(2) PresupuestodelaConex_Amazon'!Área_de_impresión</vt:lpstr>
      <vt:lpstr>'(3) Reposición'!Área_de_impresión</vt:lpstr>
      <vt:lpstr>'(3) Reposición_Amazonia'!Área_de_impresión</vt:lpstr>
      <vt:lpstr>'(4)MantenimientoyCambiodeco_Ama'!Área_de_impresión</vt:lpstr>
      <vt:lpstr>'(4)MantenimientoyCambiodeconex'!Área_de_impresión</vt:lpstr>
      <vt:lpstr>Fecha</vt:lpstr>
      <vt:lpstr>TEXTO</vt:lpstr>
      <vt:lpstr>'(1) ImportesCorteReconexión'!Títulos_a_imprimir</vt:lpstr>
      <vt:lpstr>'(2) Presupuesto de la Conexión'!Títulos_a_imprimir</vt:lpstr>
      <vt:lpstr>'(2) PresupuestodelaConex_Amazon'!Títulos_a_imprimir</vt:lpstr>
      <vt:lpstr>'(3) Reposición'!Títulos_a_imprimir</vt:lpstr>
      <vt:lpstr>'(3) Reposición_Amazonia'!Títulos_a_imprimir</vt:lpstr>
      <vt:lpstr>'(4)MantenimientoyCambiodeco_Ama'!Títulos_a_imprimir</vt:lpstr>
      <vt:lpstr>'(4)MantenimientoyCambiodeconex'!Títulos_a_imprimir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USER-01</cp:lastModifiedBy>
  <cp:lastPrinted>2019-08-30T20:50:13Z</cp:lastPrinted>
  <dcterms:created xsi:type="dcterms:W3CDTF">1996-11-27T10:00:04Z</dcterms:created>
  <dcterms:modified xsi:type="dcterms:W3CDTF">2023-04-04T23:51:12Z</dcterms:modified>
</cp:coreProperties>
</file>